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\\192.168.10.7\is\ZDROWIE\Apteki\na 2023\"/>
    </mc:Choice>
  </mc:AlternateContent>
  <xr:revisionPtr revIDLastSave="0" documentId="13_ncr:1_{4E5ECDB7-4EED-4C7E-B43F-C8AF18E34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harmonogram do uchwały" sheetId="1" r:id="rId1"/>
    <sheet name="2023 godziny pracy do uchwały" sheetId="4" r:id="rId2"/>
    <sheet name="2023 roboczy" sheetId="6" r:id="rId3"/>
  </sheets>
  <definedNames>
    <definedName name="_xlnm.Print_Area" localSheetId="1">'2023 godziny pracy do uchwały'!$A$1:$F$18</definedName>
    <definedName name="_xlnm.Print_Area" localSheetId="0">'2023 harmonogram do uchwały'!$B$4:$G$411</definedName>
    <definedName name="_xlnm.Print_Area" localSheetId="2">'2023 roboczy'!$M$5:$R$379</definedName>
  </definedNames>
  <calcPr calcId="191029"/>
</workbook>
</file>

<file path=xl/calcChain.xml><?xml version="1.0" encoding="utf-8"?>
<calcChain xmlns="http://schemas.openxmlformats.org/spreadsheetml/2006/main">
  <c r="F5" i="1" l="1"/>
  <c r="U397" i="6"/>
  <c r="T397" i="6"/>
  <c r="V397" i="6" s="1"/>
  <c r="U396" i="6"/>
  <c r="T396" i="6"/>
  <c r="V396" i="6" s="1"/>
  <c r="V393" i="6"/>
  <c r="U393" i="6"/>
  <c r="T393" i="6"/>
  <c r="U392" i="6"/>
  <c r="V392" i="6" s="1"/>
  <c r="T392" i="6"/>
  <c r="V391" i="6"/>
  <c r="U391" i="6"/>
  <c r="T391" i="6"/>
  <c r="U390" i="6"/>
  <c r="T390" i="6"/>
  <c r="V390" i="6" s="1"/>
  <c r="U389" i="6"/>
  <c r="T389" i="6"/>
  <c r="V389" i="6" s="1"/>
  <c r="V388" i="6"/>
  <c r="U388" i="6"/>
  <c r="T388" i="6"/>
  <c r="U387" i="6"/>
  <c r="V387" i="6" s="1"/>
  <c r="T387" i="6"/>
  <c r="U386" i="6"/>
  <c r="T386" i="6"/>
  <c r="V386" i="6" s="1"/>
  <c r="V385" i="6"/>
  <c r="U385" i="6"/>
  <c r="T385" i="6"/>
  <c r="F346" i="6"/>
  <c r="F262" i="6"/>
  <c r="F178" i="6"/>
  <c r="F94" i="6"/>
  <c r="V28" i="6"/>
  <c r="W28" i="6" s="1"/>
  <c r="V26" i="6"/>
  <c r="W26" i="6" s="1"/>
  <c r="V24" i="6"/>
  <c r="W24" i="6" s="1"/>
  <c r="V22" i="6"/>
  <c r="W22" i="6" s="1"/>
  <c r="V20" i="6"/>
  <c r="W20" i="6" s="1"/>
  <c r="V18" i="6"/>
  <c r="W18" i="6" s="1"/>
  <c r="W17" i="6"/>
  <c r="H9" i="6"/>
  <c r="F9" i="6"/>
  <c r="E9" i="6"/>
  <c r="D9" i="6"/>
  <c r="Q5" i="6"/>
  <c r="R4" i="6"/>
  <c r="M6" i="6" s="1"/>
  <c r="H2" i="4"/>
  <c r="A2" i="4"/>
  <c r="B208" i="1"/>
  <c r="B141" i="1"/>
  <c r="K16" i="1"/>
  <c r="L16" i="1" s="1"/>
  <c r="J16" i="1"/>
  <c r="M15" i="1"/>
  <c r="J15" i="1" s="1"/>
  <c r="J14" i="1"/>
  <c r="J13" i="1"/>
  <c r="K13" i="1" s="1"/>
  <c r="L13" i="1" s="1"/>
  <c r="M12" i="1"/>
  <c r="J12" i="1" s="1"/>
  <c r="K12" i="1" s="1"/>
  <c r="L12" i="1" s="1"/>
  <c r="M11" i="1"/>
  <c r="J11" i="1"/>
  <c r="J10" i="1"/>
  <c r="L9" i="1"/>
  <c r="K9" i="1"/>
  <c r="J21" i="1" s="1"/>
  <c r="K21" i="1" s="1"/>
  <c r="L21" i="1" s="1"/>
  <c r="C9" i="1"/>
  <c r="B6" i="1"/>
  <c r="C9" i="6" l="1"/>
  <c r="B9" i="6" s="1"/>
  <c r="D9" i="1" s="1"/>
  <c r="K10" i="1"/>
  <c r="L10" i="1" s="1"/>
  <c r="K11" i="1"/>
  <c r="L11" i="1" s="1"/>
  <c r="D10" i="6"/>
  <c r="B343" i="1"/>
  <c r="B276" i="1"/>
  <c r="K14" i="1"/>
  <c r="L14" i="1" s="1"/>
  <c r="K15" i="1"/>
  <c r="L15" i="1" s="1"/>
  <c r="J17" i="1"/>
  <c r="K17" i="1" s="1"/>
  <c r="L17" i="1" s="1"/>
  <c r="J18" i="1"/>
  <c r="K18" i="1" s="1"/>
  <c r="L18" i="1" s="1"/>
  <c r="J19" i="1"/>
  <c r="K19" i="1" s="1"/>
  <c r="L19" i="1" s="1"/>
  <c r="J20" i="1"/>
  <c r="K20" i="1" s="1"/>
  <c r="L20" i="1" s="1"/>
  <c r="B72" i="1"/>
  <c r="V5" i="6"/>
  <c r="W29" i="6"/>
  <c r="R3" i="6"/>
  <c r="D68" i="1" s="1"/>
  <c r="V19" i="6"/>
  <c r="W19" i="6" s="1"/>
  <c r="V21" i="6"/>
  <c r="V23" i="6"/>
  <c r="V25" i="6"/>
  <c r="W25" i="6" s="1"/>
  <c r="V27" i="6"/>
  <c r="W27" i="6" s="1"/>
  <c r="V29" i="6"/>
  <c r="W21" i="6"/>
  <c r="W23" i="6"/>
  <c r="G9" i="6" l="1"/>
  <c r="G10" i="6"/>
  <c r="C10" i="6"/>
  <c r="C10" i="1"/>
  <c r="D11" i="6"/>
  <c r="I10" i="6" l="1"/>
  <c r="L10" i="6"/>
  <c r="G10" i="1" s="1"/>
  <c r="H10" i="6"/>
  <c r="C11" i="6"/>
  <c r="G11" i="6"/>
  <c r="D12" i="6"/>
  <c r="C11" i="1"/>
  <c r="J9" i="6"/>
  <c r="I9" i="6"/>
  <c r="K9" i="6"/>
  <c r="F9" i="1" s="1"/>
  <c r="L9" i="6"/>
  <c r="G9" i="1" s="1"/>
  <c r="B10" i="6"/>
  <c r="D10" i="1" s="1"/>
  <c r="E10" i="6"/>
  <c r="F10" i="6" s="1"/>
  <c r="J10" i="6" s="1"/>
  <c r="S10" i="6" l="1"/>
  <c r="E10" i="1"/>
  <c r="G12" i="6"/>
  <c r="C12" i="6"/>
  <c r="D13" i="6"/>
  <c r="C12" i="1"/>
  <c r="I11" i="6"/>
  <c r="H11" i="6"/>
  <c r="K10" i="6"/>
  <c r="F10" i="1" s="1"/>
  <c r="S9" i="6"/>
  <c r="E9" i="1"/>
  <c r="B11" i="6"/>
  <c r="D11" i="1" s="1"/>
  <c r="E11" i="6"/>
  <c r="F11" i="6" s="1"/>
  <c r="J11" i="6" s="1"/>
  <c r="S11" i="6" l="1"/>
  <c r="E11" i="1"/>
  <c r="B12" i="6"/>
  <c r="D12" i="1" s="1"/>
  <c r="E12" i="6"/>
  <c r="F12" i="6" s="1"/>
  <c r="J12" i="6"/>
  <c r="I12" i="6"/>
  <c r="L12" i="6"/>
  <c r="G12" i="1" s="1"/>
  <c r="H12" i="6"/>
  <c r="L11" i="6"/>
  <c r="G11" i="1" s="1"/>
  <c r="K11" i="6"/>
  <c r="F11" i="1" s="1"/>
  <c r="C13" i="6"/>
  <c r="G13" i="6"/>
  <c r="D14" i="6"/>
  <c r="C13" i="1"/>
  <c r="G14" i="6" l="1"/>
  <c r="C14" i="6"/>
  <c r="C14" i="1"/>
  <c r="D15" i="6"/>
  <c r="I13" i="6"/>
  <c r="H13" i="6"/>
  <c r="S12" i="6"/>
  <c r="E12" i="1"/>
  <c r="B13" i="6"/>
  <c r="D13" i="1" s="1"/>
  <c r="E13" i="6"/>
  <c r="F13" i="6" s="1"/>
  <c r="J13" i="6" s="1"/>
  <c r="K12" i="6"/>
  <c r="F12" i="1" s="1"/>
  <c r="S13" i="6" l="1"/>
  <c r="E13" i="1"/>
  <c r="B14" i="6"/>
  <c r="D14" i="1" s="1"/>
  <c r="E14" i="6"/>
  <c r="F14" i="6" s="1"/>
  <c r="L13" i="6"/>
  <c r="G13" i="1" s="1"/>
  <c r="J14" i="6"/>
  <c r="I14" i="6"/>
  <c r="K14" i="6"/>
  <c r="F14" i="1" s="1"/>
  <c r="L14" i="6"/>
  <c r="G14" i="1" s="1"/>
  <c r="H14" i="6"/>
  <c r="C15" i="6"/>
  <c r="G15" i="6"/>
  <c r="D16" i="6"/>
  <c r="C15" i="1"/>
  <c r="K13" i="6"/>
  <c r="F13" i="1" s="1"/>
  <c r="S14" i="6" l="1"/>
  <c r="E14" i="1"/>
  <c r="G16" i="6"/>
  <c r="C16" i="6"/>
  <c r="D17" i="6"/>
  <c r="C16" i="1"/>
  <c r="I15" i="6"/>
  <c r="L15" i="6"/>
  <c r="G15" i="1" s="1"/>
  <c r="H15" i="6"/>
  <c r="B15" i="6"/>
  <c r="D15" i="1" s="1"/>
  <c r="E15" i="6"/>
  <c r="F15" i="6" s="1"/>
  <c r="J15" i="6" s="1"/>
  <c r="S15" i="6" l="1"/>
  <c r="E15" i="1"/>
  <c r="K15" i="6"/>
  <c r="F15" i="1" s="1"/>
  <c r="D18" i="6"/>
  <c r="C17" i="6"/>
  <c r="G17" i="6"/>
  <c r="C17" i="1"/>
  <c r="B16" i="6"/>
  <c r="D16" i="1" s="1"/>
  <c r="E16" i="6"/>
  <c r="F16" i="6" s="1"/>
  <c r="J16" i="6" s="1"/>
  <c r="I16" i="6"/>
  <c r="K16" i="6"/>
  <c r="F16" i="1" s="1"/>
  <c r="L16" i="6"/>
  <c r="G16" i="1" s="1"/>
  <c r="H16" i="6"/>
  <c r="S16" i="6" l="1"/>
  <c r="E16" i="1"/>
  <c r="C18" i="6"/>
  <c r="G18" i="6"/>
  <c r="D19" i="6"/>
  <c r="C18" i="1"/>
  <c r="I17" i="6"/>
  <c r="H17" i="6"/>
  <c r="L17" i="6"/>
  <c r="G17" i="1" s="1"/>
  <c r="B17" i="6"/>
  <c r="D17" i="1" s="1"/>
  <c r="E17" i="6"/>
  <c r="F17" i="6" s="1"/>
  <c r="J17" i="6" s="1"/>
  <c r="S17" i="6" l="1"/>
  <c r="E17" i="1"/>
  <c r="I18" i="6"/>
  <c r="H18" i="6"/>
  <c r="K18" i="6"/>
  <c r="F18" i="1" s="1"/>
  <c r="J18" i="6"/>
  <c r="E18" i="6"/>
  <c r="F18" i="6" s="1"/>
  <c r="B18" i="6"/>
  <c r="D18" i="1" s="1"/>
  <c r="K17" i="6"/>
  <c r="F17" i="1" s="1"/>
  <c r="G19" i="6"/>
  <c r="C19" i="6"/>
  <c r="D20" i="6"/>
  <c r="C19" i="1"/>
  <c r="I19" i="6" l="1"/>
  <c r="H19" i="6"/>
  <c r="S18" i="6"/>
  <c r="E18" i="1"/>
  <c r="G20" i="6"/>
  <c r="C20" i="6"/>
  <c r="C20" i="1"/>
  <c r="D21" i="6"/>
  <c r="B19" i="6"/>
  <c r="D19" i="1" s="1"/>
  <c r="E19" i="6"/>
  <c r="F19" i="6" s="1"/>
  <c r="J19" i="6" s="1"/>
  <c r="L18" i="6"/>
  <c r="G18" i="1" s="1"/>
  <c r="S19" i="6" l="1"/>
  <c r="E19" i="1"/>
  <c r="G21" i="6"/>
  <c r="C21" i="6"/>
  <c r="D22" i="6"/>
  <c r="C21" i="1"/>
  <c r="I20" i="6"/>
  <c r="H20" i="6"/>
  <c r="K20" i="6"/>
  <c r="F20" i="1" s="1"/>
  <c r="E20" i="6"/>
  <c r="F20" i="6" s="1"/>
  <c r="J20" i="6" s="1"/>
  <c r="B20" i="6"/>
  <c r="D20" i="1" s="1"/>
  <c r="L19" i="6"/>
  <c r="G19" i="1" s="1"/>
  <c r="K19" i="6"/>
  <c r="F19" i="1" s="1"/>
  <c r="S20" i="6" l="1"/>
  <c r="E20" i="1"/>
  <c r="C22" i="6"/>
  <c r="G22" i="6"/>
  <c r="C22" i="1"/>
  <c r="D23" i="6"/>
  <c r="L20" i="6"/>
  <c r="G20" i="1" s="1"/>
  <c r="B21" i="6"/>
  <c r="D21" i="1" s="1"/>
  <c r="E21" i="6"/>
  <c r="F21" i="6" s="1"/>
  <c r="J21" i="6" s="1"/>
  <c r="K21" i="6"/>
  <c r="F21" i="1" s="1"/>
  <c r="I21" i="6"/>
  <c r="H21" i="6"/>
  <c r="S21" i="6" l="1"/>
  <c r="E21" i="1"/>
  <c r="G23" i="6"/>
  <c r="C23" i="6"/>
  <c r="D24" i="6"/>
  <c r="C23" i="1"/>
  <c r="L21" i="6"/>
  <c r="G21" i="1" s="1"/>
  <c r="I22" i="6"/>
  <c r="H22" i="6"/>
  <c r="E22" i="6"/>
  <c r="F22" i="6" s="1"/>
  <c r="J22" i="6" s="1"/>
  <c r="B22" i="6"/>
  <c r="D22" i="1" s="1"/>
  <c r="S22" i="6" l="1"/>
  <c r="E22" i="1"/>
  <c r="L22" i="6"/>
  <c r="G22" i="1" s="1"/>
  <c r="G24" i="6"/>
  <c r="C24" i="6"/>
  <c r="D25" i="6"/>
  <c r="C24" i="1"/>
  <c r="B23" i="6"/>
  <c r="D23" i="1" s="1"/>
  <c r="E23" i="6"/>
  <c r="F23" i="6" s="1"/>
  <c r="J23" i="6" s="1"/>
  <c r="K22" i="6"/>
  <c r="F22" i="1" s="1"/>
  <c r="I23" i="6"/>
  <c r="L23" i="6"/>
  <c r="G23" i="1" s="1"/>
  <c r="H23" i="6"/>
  <c r="S23" i="6" l="1"/>
  <c r="E23" i="1"/>
  <c r="I24" i="6"/>
  <c r="H24" i="6"/>
  <c r="E24" i="6"/>
  <c r="F24" i="6" s="1"/>
  <c r="J24" i="6" s="1"/>
  <c r="B24" i="6"/>
  <c r="D24" i="1" s="1"/>
  <c r="K23" i="6"/>
  <c r="F23" i="1" s="1"/>
  <c r="G25" i="6"/>
  <c r="C25" i="6"/>
  <c r="D26" i="6"/>
  <c r="C25" i="1"/>
  <c r="S24" i="6" l="1"/>
  <c r="E24" i="1"/>
  <c r="C26" i="6"/>
  <c r="G26" i="6"/>
  <c r="D27" i="6"/>
  <c r="C26" i="1"/>
  <c r="B25" i="6"/>
  <c r="D25" i="1" s="1"/>
  <c r="E25" i="6"/>
  <c r="F25" i="6" s="1"/>
  <c r="J25" i="6" s="1"/>
  <c r="L24" i="6"/>
  <c r="G24" i="1" s="1"/>
  <c r="I25" i="6"/>
  <c r="L25" i="6"/>
  <c r="G25" i="1" s="1"/>
  <c r="H25" i="6"/>
  <c r="K24" i="6"/>
  <c r="F24" i="1" s="1"/>
  <c r="S25" i="6" l="1"/>
  <c r="E25" i="1"/>
  <c r="E26" i="6"/>
  <c r="F26" i="6" s="1"/>
  <c r="B26" i="6"/>
  <c r="D26" i="1" s="1"/>
  <c r="I26" i="6"/>
  <c r="L26" i="6"/>
  <c r="G26" i="1" s="1"/>
  <c r="H26" i="6"/>
  <c r="K26" i="6"/>
  <c r="F26" i="1" s="1"/>
  <c r="J26" i="6"/>
  <c r="K25" i="6"/>
  <c r="F25" i="1" s="1"/>
  <c r="G27" i="6"/>
  <c r="C27" i="6"/>
  <c r="D28" i="6"/>
  <c r="C27" i="1"/>
  <c r="B27" i="6" l="1"/>
  <c r="D27" i="1" s="1"/>
  <c r="E27" i="6"/>
  <c r="F27" i="6" s="1"/>
  <c r="J27" i="6" s="1"/>
  <c r="H27" i="6"/>
  <c r="I27" i="6"/>
  <c r="D29" i="6"/>
  <c r="G28" i="6"/>
  <c r="C28" i="6"/>
  <c r="C28" i="1"/>
  <c r="S26" i="6"/>
  <c r="E26" i="1"/>
  <c r="S27" i="6" l="1"/>
  <c r="E27" i="1"/>
  <c r="G29" i="6"/>
  <c r="C29" i="6"/>
  <c r="D30" i="6"/>
  <c r="C29" i="1"/>
  <c r="E28" i="6"/>
  <c r="F28" i="6" s="1"/>
  <c r="B28" i="6"/>
  <c r="D28" i="1" s="1"/>
  <c r="I28" i="6"/>
  <c r="L28" i="6"/>
  <c r="G28" i="1" s="1"/>
  <c r="H28" i="6"/>
  <c r="J28" i="6"/>
  <c r="K28" i="6"/>
  <c r="F28" i="1" s="1"/>
  <c r="L27" i="6"/>
  <c r="G27" i="1" s="1"/>
  <c r="K27" i="6"/>
  <c r="F27" i="1" s="1"/>
  <c r="S28" i="6" l="1"/>
  <c r="E28" i="1"/>
  <c r="B29" i="6"/>
  <c r="D29" i="1" s="1"/>
  <c r="E29" i="6"/>
  <c r="F29" i="6" s="1"/>
  <c r="J29" i="6" s="1"/>
  <c r="K29" i="6"/>
  <c r="F29" i="1" s="1"/>
  <c r="L29" i="6"/>
  <c r="G29" i="1" s="1"/>
  <c r="I29" i="6"/>
  <c r="H29" i="6"/>
  <c r="D31" i="6"/>
  <c r="C30" i="6"/>
  <c r="G30" i="6"/>
  <c r="C30" i="1"/>
  <c r="S29" i="6" l="1"/>
  <c r="E29" i="1"/>
  <c r="E30" i="6"/>
  <c r="F30" i="6" s="1"/>
  <c r="J30" i="6" s="1"/>
  <c r="B30" i="6"/>
  <c r="D30" i="1" s="1"/>
  <c r="I30" i="6"/>
  <c r="L30" i="6"/>
  <c r="G30" i="1" s="1"/>
  <c r="H30" i="6"/>
  <c r="K30" i="6"/>
  <c r="F30" i="1" s="1"/>
  <c r="D32" i="6"/>
  <c r="G31" i="6"/>
  <c r="C31" i="6"/>
  <c r="C31" i="1"/>
  <c r="S30" i="6" l="1"/>
  <c r="E30" i="1"/>
  <c r="I31" i="6"/>
  <c r="H31" i="6"/>
  <c r="D33" i="6"/>
  <c r="C32" i="6"/>
  <c r="G32" i="6"/>
  <c r="C32" i="1"/>
  <c r="E31" i="6"/>
  <c r="F31" i="6" s="1"/>
  <c r="J31" i="6" s="1"/>
  <c r="B31" i="6"/>
  <c r="D31" i="1" s="1"/>
  <c r="S31" i="6" l="1"/>
  <c r="E31" i="1"/>
  <c r="D34" i="6"/>
  <c r="G33" i="6"/>
  <c r="C33" i="6"/>
  <c r="C33" i="1"/>
  <c r="L31" i="6"/>
  <c r="G31" i="1" s="1"/>
  <c r="K31" i="6"/>
  <c r="F31" i="1" s="1"/>
  <c r="I32" i="6"/>
  <c r="H32" i="6"/>
  <c r="K32" i="6"/>
  <c r="F32" i="1" s="1"/>
  <c r="E32" i="6"/>
  <c r="F32" i="6" s="1"/>
  <c r="J32" i="6" s="1"/>
  <c r="B32" i="6"/>
  <c r="D32" i="1" s="1"/>
  <c r="S32" i="6" l="1"/>
  <c r="E32" i="1"/>
  <c r="I33" i="6"/>
  <c r="H33" i="6"/>
  <c r="D35" i="6"/>
  <c r="C34" i="6"/>
  <c r="G34" i="6"/>
  <c r="C34" i="1"/>
  <c r="L32" i="6"/>
  <c r="G32" i="1" s="1"/>
  <c r="E33" i="6"/>
  <c r="F33" i="6" s="1"/>
  <c r="J33" i="6" s="1"/>
  <c r="B33" i="6"/>
  <c r="D33" i="1" s="1"/>
  <c r="S33" i="6" l="1"/>
  <c r="E33" i="1"/>
  <c r="D36" i="6"/>
  <c r="G35" i="6"/>
  <c r="C35" i="6"/>
  <c r="C35" i="1"/>
  <c r="L33" i="6"/>
  <c r="G33" i="1" s="1"/>
  <c r="E34" i="6"/>
  <c r="F34" i="6" s="1"/>
  <c r="J34" i="6" s="1"/>
  <c r="B34" i="6"/>
  <c r="D34" i="1" s="1"/>
  <c r="K33" i="6"/>
  <c r="F33" i="1" s="1"/>
  <c r="I34" i="6"/>
  <c r="L34" i="6"/>
  <c r="G34" i="1" s="1"/>
  <c r="H34" i="6"/>
  <c r="S34" i="6" l="1"/>
  <c r="E34" i="1"/>
  <c r="C36" i="6"/>
  <c r="G36" i="6"/>
  <c r="D37" i="6"/>
  <c r="C36" i="1"/>
  <c r="J35" i="6"/>
  <c r="K35" i="6"/>
  <c r="F35" i="1" s="1"/>
  <c r="I35" i="6"/>
  <c r="H35" i="6"/>
  <c r="K34" i="6"/>
  <c r="F34" i="1" s="1"/>
  <c r="E35" i="6"/>
  <c r="F35" i="6" s="1"/>
  <c r="B35" i="6"/>
  <c r="D35" i="1" s="1"/>
  <c r="B36" i="6" l="1"/>
  <c r="D36" i="1" s="1"/>
  <c r="E36" i="6"/>
  <c r="F36" i="6" s="1"/>
  <c r="L35" i="6"/>
  <c r="G35" i="1" s="1"/>
  <c r="J36" i="6"/>
  <c r="I36" i="6"/>
  <c r="H36" i="6"/>
  <c r="K36" i="6"/>
  <c r="F36" i="1" s="1"/>
  <c r="L36" i="6"/>
  <c r="G36" i="1" s="1"/>
  <c r="S35" i="6"/>
  <c r="E35" i="1"/>
  <c r="C37" i="6"/>
  <c r="G37" i="6"/>
  <c r="D38" i="6"/>
  <c r="C37" i="1"/>
  <c r="S36" i="6" l="1"/>
  <c r="E36" i="1"/>
  <c r="H37" i="6"/>
  <c r="I37" i="6"/>
  <c r="B37" i="6"/>
  <c r="D37" i="1" s="1"/>
  <c r="E37" i="6"/>
  <c r="F37" i="6" s="1"/>
  <c r="J37" i="6" s="1"/>
  <c r="G38" i="6"/>
  <c r="D39" i="6"/>
  <c r="C38" i="6"/>
  <c r="C38" i="1"/>
  <c r="S37" i="6" l="1"/>
  <c r="E37" i="1"/>
  <c r="B38" i="6"/>
  <c r="D38" i="1" s="1"/>
  <c r="E38" i="6"/>
  <c r="F38" i="6" s="1"/>
  <c r="D40" i="6"/>
  <c r="G39" i="6"/>
  <c r="C39" i="6"/>
  <c r="C39" i="1"/>
  <c r="K37" i="6"/>
  <c r="F37" i="1" s="1"/>
  <c r="L37" i="6"/>
  <c r="G37" i="1" s="1"/>
  <c r="J38" i="6"/>
  <c r="L38" i="6"/>
  <c r="G38" i="1" s="1"/>
  <c r="K38" i="6"/>
  <c r="F38" i="1" s="1"/>
  <c r="H38" i="6"/>
  <c r="I38" i="6"/>
  <c r="B39" i="6" l="1"/>
  <c r="D39" i="1" s="1"/>
  <c r="E39" i="6"/>
  <c r="F39" i="6" s="1"/>
  <c r="J39" i="6" s="1"/>
  <c r="S38" i="6"/>
  <c r="E38" i="1"/>
  <c r="K39" i="6"/>
  <c r="F39" i="1" s="1"/>
  <c r="I39" i="6"/>
  <c r="L39" i="6"/>
  <c r="G39" i="1" s="1"/>
  <c r="H39" i="6"/>
  <c r="C40" i="6"/>
  <c r="D41" i="6"/>
  <c r="G40" i="6"/>
  <c r="C40" i="1"/>
  <c r="S39" i="6" l="1"/>
  <c r="E39" i="1"/>
  <c r="I40" i="6"/>
  <c r="H40" i="6"/>
  <c r="C41" i="6"/>
  <c r="G41" i="6"/>
  <c r="D42" i="6"/>
  <c r="C41" i="1"/>
  <c r="B40" i="6"/>
  <c r="D40" i="1" s="1"/>
  <c r="E40" i="6"/>
  <c r="F40" i="6" s="1"/>
  <c r="J40" i="6" s="1"/>
  <c r="S40" i="6" l="1"/>
  <c r="E40" i="1"/>
  <c r="H41" i="6"/>
  <c r="I41" i="6"/>
  <c r="B41" i="6"/>
  <c r="D41" i="1" s="1"/>
  <c r="E41" i="6"/>
  <c r="F41" i="6" s="1"/>
  <c r="J41" i="6" s="1"/>
  <c r="K40" i="6"/>
  <c r="F40" i="1" s="1"/>
  <c r="G42" i="6"/>
  <c r="D43" i="6"/>
  <c r="C42" i="1"/>
  <c r="C42" i="6"/>
  <c r="L40" i="6"/>
  <c r="G40" i="1" s="1"/>
  <c r="S41" i="6" l="1"/>
  <c r="E41" i="1"/>
  <c r="I42" i="6"/>
  <c r="H42" i="6"/>
  <c r="D44" i="6"/>
  <c r="G43" i="6"/>
  <c r="C43" i="6"/>
  <c r="C43" i="1"/>
  <c r="B42" i="6"/>
  <c r="D42" i="1" s="1"/>
  <c r="E42" i="6"/>
  <c r="F42" i="6" s="1"/>
  <c r="J42" i="6" s="1"/>
  <c r="K41" i="6"/>
  <c r="F41" i="1" s="1"/>
  <c r="L41" i="6"/>
  <c r="G41" i="1" s="1"/>
  <c r="S42" i="6" l="1"/>
  <c r="E42" i="1"/>
  <c r="C44" i="6"/>
  <c r="G44" i="6"/>
  <c r="D45" i="6"/>
  <c r="C44" i="1"/>
  <c r="L42" i="6"/>
  <c r="G42" i="1" s="1"/>
  <c r="K42" i="6"/>
  <c r="F42" i="1" s="1"/>
  <c r="B43" i="6"/>
  <c r="D43" i="1" s="1"/>
  <c r="E43" i="6"/>
  <c r="F43" i="6" s="1"/>
  <c r="J43" i="6"/>
  <c r="K43" i="6"/>
  <c r="F43" i="1" s="1"/>
  <c r="I43" i="6"/>
  <c r="L43" i="6"/>
  <c r="G43" i="1" s="1"/>
  <c r="H43" i="6"/>
  <c r="I44" i="6" l="1"/>
  <c r="H44" i="6"/>
  <c r="S43" i="6"/>
  <c r="E43" i="1"/>
  <c r="B44" i="6"/>
  <c r="D44" i="1" s="1"/>
  <c r="E44" i="6"/>
  <c r="F44" i="6" s="1"/>
  <c r="J44" i="6" s="1"/>
  <c r="D46" i="6"/>
  <c r="G45" i="6"/>
  <c r="C45" i="6"/>
  <c r="C45" i="1"/>
  <c r="S44" i="6" l="1"/>
  <c r="E44" i="1"/>
  <c r="K44" i="6"/>
  <c r="F44" i="1" s="1"/>
  <c r="L44" i="6"/>
  <c r="G44" i="1" s="1"/>
  <c r="B45" i="6"/>
  <c r="D45" i="1" s="1"/>
  <c r="E45" i="6"/>
  <c r="F45" i="6" s="1"/>
  <c r="J45" i="6"/>
  <c r="I45" i="6"/>
  <c r="H45" i="6"/>
  <c r="L45" i="6"/>
  <c r="G45" i="1" s="1"/>
  <c r="K45" i="6"/>
  <c r="F45" i="1" s="1"/>
  <c r="C46" i="6"/>
  <c r="C46" i="1"/>
  <c r="G46" i="6"/>
  <c r="D47" i="6"/>
  <c r="B46" i="6" l="1"/>
  <c r="D46" i="1" s="1"/>
  <c r="E46" i="6"/>
  <c r="F46" i="6" s="1"/>
  <c r="D48" i="6"/>
  <c r="G47" i="6"/>
  <c r="C47" i="6"/>
  <c r="C47" i="1"/>
  <c r="S45" i="6"/>
  <c r="E45" i="1"/>
  <c r="J46" i="6"/>
  <c r="I46" i="6"/>
  <c r="L46" i="6"/>
  <c r="G46" i="1" s="1"/>
  <c r="K46" i="6"/>
  <c r="F46" i="1" s="1"/>
  <c r="H46" i="6"/>
  <c r="B47" i="6" l="1"/>
  <c r="D47" i="1" s="1"/>
  <c r="E47" i="6"/>
  <c r="F47" i="6" s="1"/>
  <c r="J47" i="6" s="1"/>
  <c r="I47" i="6"/>
  <c r="H47" i="6"/>
  <c r="K47" i="6"/>
  <c r="F47" i="1" s="1"/>
  <c r="L47" i="6"/>
  <c r="G47" i="1" s="1"/>
  <c r="C48" i="6"/>
  <c r="G48" i="6"/>
  <c r="D49" i="6"/>
  <c r="C48" i="1"/>
  <c r="S46" i="6"/>
  <c r="E46" i="1"/>
  <c r="S47" i="6" l="1"/>
  <c r="E47" i="1"/>
  <c r="I48" i="6"/>
  <c r="H48" i="6"/>
  <c r="B48" i="6"/>
  <c r="D48" i="1" s="1"/>
  <c r="E48" i="6"/>
  <c r="F48" i="6" s="1"/>
  <c r="J48" i="6" s="1"/>
  <c r="D50" i="6"/>
  <c r="G49" i="6"/>
  <c r="C49" i="6"/>
  <c r="C49" i="1"/>
  <c r="S48" i="6" l="1"/>
  <c r="E48" i="1"/>
  <c r="C50" i="6"/>
  <c r="C50" i="1"/>
  <c r="G50" i="6"/>
  <c r="D51" i="6"/>
  <c r="B49" i="6"/>
  <c r="D49" i="1" s="1"/>
  <c r="E49" i="6"/>
  <c r="F49" i="6" s="1"/>
  <c r="J49" i="6"/>
  <c r="I49" i="6"/>
  <c r="H49" i="6"/>
  <c r="L49" i="6"/>
  <c r="G49" i="1" s="1"/>
  <c r="K49" i="6"/>
  <c r="F49" i="1" s="1"/>
  <c r="K48" i="6"/>
  <c r="F48" i="1" s="1"/>
  <c r="L48" i="6"/>
  <c r="G48" i="1" s="1"/>
  <c r="B50" i="6" l="1"/>
  <c r="D50" i="1" s="1"/>
  <c r="E50" i="6"/>
  <c r="F50" i="6" s="1"/>
  <c r="S49" i="6"/>
  <c r="E49" i="1"/>
  <c r="D52" i="6"/>
  <c r="G51" i="6"/>
  <c r="C51" i="6"/>
  <c r="C51" i="1"/>
  <c r="J50" i="6"/>
  <c r="I50" i="6"/>
  <c r="L50" i="6"/>
  <c r="G50" i="1" s="1"/>
  <c r="K50" i="6"/>
  <c r="F50" i="1" s="1"/>
  <c r="H50" i="6"/>
  <c r="B51" i="6" l="1"/>
  <c r="D51" i="1" s="1"/>
  <c r="E51" i="6"/>
  <c r="F51" i="6" s="1"/>
  <c r="S50" i="6"/>
  <c r="E50" i="1"/>
  <c r="C52" i="6"/>
  <c r="G52" i="6"/>
  <c r="D53" i="6"/>
  <c r="C52" i="1"/>
  <c r="J51" i="6"/>
  <c r="I51" i="6"/>
  <c r="H51" i="6"/>
  <c r="K51" i="6"/>
  <c r="F51" i="1" s="1"/>
  <c r="L51" i="6"/>
  <c r="G51" i="1" s="1"/>
  <c r="S51" i="6" l="1"/>
  <c r="E51" i="1"/>
  <c r="D54" i="6"/>
  <c r="G53" i="6"/>
  <c r="C53" i="6"/>
  <c r="C53" i="1"/>
  <c r="I52" i="6"/>
  <c r="H52" i="6"/>
  <c r="B52" i="6"/>
  <c r="D52" i="1" s="1"/>
  <c r="E52" i="6"/>
  <c r="F52" i="6" s="1"/>
  <c r="J52" i="6" s="1"/>
  <c r="S52" i="6" l="1"/>
  <c r="E52" i="1"/>
  <c r="I53" i="6"/>
  <c r="H53" i="6"/>
  <c r="C54" i="6"/>
  <c r="C54" i="1"/>
  <c r="G54" i="6"/>
  <c r="D55" i="6"/>
  <c r="K52" i="6"/>
  <c r="F52" i="1" s="1"/>
  <c r="L52" i="6"/>
  <c r="G52" i="1" s="1"/>
  <c r="B53" i="6"/>
  <c r="D53" i="1" s="1"/>
  <c r="E53" i="6"/>
  <c r="F53" i="6" s="1"/>
  <c r="J53" i="6" s="1"/>
  <c r="S53" i="6" l="1"/>
  <c r="E53" i="1"/>
  <c r="B54" i="6"/>
  <c r="D54" i="1" s="1"/>
  <c r="E54" i="6"/>
  <c r="F54" i="6" s="1"/>
  <c r="J54" i="6" s="1"/>
  <c r="D56" i="6"/>
  <c r="G55" i="6"/>
  <c r="C55" i="6"/>
  <c r="C55" i="1"/>
  <c r="K53" i="6"/>
  <c r="F53" i="1" s="1"/>
  <c r="I54" i="6"/>
  <c r="L54" i="6"/>
  <c r="G54" i="1" s="1"/>
  <c r="K54" i="6"/>
  <c r="F54" i="1" s="1"/>
  <c r="H54" i="6"/>
  <c r="L53" i="6"/>
  <c r="G53" i="1" s="1"/>
  <c r="S54" i="6" l="1"/>
  <c r="E54" i="1"/>
  <c r="B55" i="6"/>
  <c r="D55" i="1" s="1"/>
  <c r="E55" i="6"/>
  <c r="F55" i="6" s="1"/>
  <c r="J55" i="6"/>
  <c r="I55" i="6"/>
  <c r="H55" i="6"/>
  <c r="K55" i="6"/>
  <c r="F55" i="1" s="1"/>
  <c r="L55" i="6"/>
  <c r="G55" i="1" s="1"/>
  <c r="C56" i="6"/>
  <c r="G56" i="6"/>
  <c r="D57" i="6"/>
  <c r="C56" i="1"/>
  <c r="D58" i="6" l="1"/>
  <c r="G57" i="6"/>
  <c r="C57" i="6"/>
  <c r="C57" i="1"/>
  <c r="S55" i="6"/>
  <c r="E55" i="1"/>
  <c r="I56" i="6"/>
  <c r="H56" i="6"/>
  <c r="B56" i="6"/>
  <c r="D56" i="1" s="1"/>
  <c r="E56" i="6"/>
  <c r="F56" i="6" s="1"/>
  <c r="J56" i="6" s="1"/>
  <c r="S56" i="6" l="1"/>
  <c r="E56" i="1"/>
  <c r="L56" i="6"/>
  <c r="G56" i="1" s="1"/>
  <c r="B57" i="6"/>
  <c r="D57" i="1" s="1"/>
  <c r="E57" i="6"/>
  <c r="F57" i="6" s="1"/>
  <c r="J57" i="6" s="1"/>
  <c r="K56" i="6"/>
  <c r="F56" i="1" s="1"/>
  <c r="I57" i="6"/>
  <c r="H57" i="6"/>
  <c r="C58" i="6"/>
  <c r="C58" i="1"/>
  <c r="G58" i="6"/>
  <c r="D59" i="6"/>
  <c r="S57" i="6" l="1"/>
  <c r="E57" i="1"/>
  <c r="B58" i="6"/>
  <c r="D58" i="1" s="1"/>
  <c r="E58" i="6"/>
  <c r="F58" i="6" s="1"/>
  <c r="J58" i="6" s="1"/>
  <c r="D60" i="6"/>
  <c r="G59" i="6"/>
  <c r="C59" i="6"/>
  <c r="C59" i="1"/>
  <c r="K57" i="6"/>
  <c r="F57" i="1" s="1"/>
  <c r="I58" i="6"/>
  <c r="L58" i="6"/>
  <c r="G58" i="1" s="1"/>
  <c r="K58" i="6"/>
  <c r="F58" i="1" s="1"/>
  <c r="H58" i="6"/>
  <c r="L57" i="6"/>
  <c r="G57" i="1" s="1"/>
  <c r="S58" i="6" l="1"/>
  <c r="E58" i="1"/>
  <c r="B59" i="6"/>
  <c r="D59" i="1" s="1"/>
  <c r="E59" i="6"/>
  <c r="F59" i="6" s="1"/>
  <c r="J59" i="6"/>
  <c r="I59" i="6"/>
  <c r="H59" i="6"/>
  <c r="K59" i="6"/>
  <c r="F59" i="1" s="1"/>
  <c r="L59" i="6"/>
  <c r="G59" i="1" s="1"/>
  <c r="C60" i="6"/>
  <c r="G60" i="6"/>
  <c r="D61" i="6"/>
  <c r="C60" i="1"/>
  <c r="D62" i="6" l="1"/>
  <c r="G61" i="6"/>
  <c r="C61" i="6"/>
  <c r="C61" i="1"/>
  <c r="S59" i="6"/>
  <c r="E59" i="1"/>
  <c r="I60" i="6"/>
  <c r="K60" i="6"/>
  <c r="F60" i="1" s="1"/>
  <c r="H60" i="6"/>
  <c r="B60" i="6"/>
  <c r="D60" i="1" s="1"/>
  <c r="E60" i="6"/>
  <c r="F60" i="6" s="1"/>
  <c r="J60" i="6" s="1"/>
  <c r="S60" i="6" l="1"/>
  <c r="E60" i="1"/>
  <c r="B61" i="6"/>
  <c r="D61" i="1" s="1"/>
  <c r="E61" i="6"/>
  <c r="F61" i="6" s="1"/>
  <c r="J61" i="6"/>
  <c r="I61" i="6"/>
  <c r="H61" i="6"/>
  <c r="L61" i="6"/>
  <c r="G61" i="1" s="1"/>
  <c r="K61" i="6"/>
  <c r="F61" i="1" s="1"/>
  <c r="L60" i="6"/>
  <c r="G60" i="1" s="1"/>
  <c r="C62" i="6"/>
  <c r="C62" i="1"/>
  <c r="G62" i="6"/>
  <c r="D63" i="6"/>
  <c r="I62" i="6" l="1"/>
  <c r="H62" i="6"/>
  <c r="S61" i="6"/>
  <c r="E61" i="1"/>
  <c r="B62" i="6"/>
  <c r="D62" i="1" s="1"/>
  <c r="E62" i="6"/>
  <c r="F62" i="6" s="1"/>
  <c r="J62" i="6" s="1"/>
  <c r="D64" i="6"/>
  <c r="G63" i="6"/>
  <c r="C63" i="6"/>
  <c r="C63" i="1"/>
  <c r="S62" i="6" l="1"/>
  <c r="E62" i="1"/>
  <c r="K62" i="6"/>
  <c r="F62" i="1" s="1"/>
  <c r="L62" i="6"/>
  <c r="G62" i="1" s="1"/>
  <c r="B63" i="6"/>
  <c r="D63" i="1" s="1"/>
  <c r="E63" i="6"/>
  <c r="F63" i="6" s="1"/>
  <c r="J63" i="6"/>
  <c r="I63" i="6"/>
  <c r="H63" i="6"/>
  <c r="K63" i="6"/>
  <c r="F63" i="1" s="1"/>
  <c r="L63" i="6"/>
  <c r="G63" i="1" s="1"/>
  <c r="C64" i="6"/>
  <c r="G64" i="6"/>
  <c r="D65" i="6"/>
  <c r="C64" i="1"/>
  <c r="I64" i="6" l="1"/>
  <c r="H64" i="6"/>
  <c r="B64" i="6"/>
  <c r="D64" i="1" s="1"/>
  <c r="E64" i="6"/>
  <c r="F64" i="6" s="1"/>
  <c r="J64" i="6" s="1"/>
  <c r="S63" i="6"/>
  <c r="E63" i="1"/>
  <c r="D66" i="6"/>
  <c r="G65" i="6"/>
  <c r="C65" i="6"/>
  <c r="C65" i="1"/>
  <c r="S64" i="6" l="1"/>
  <c r="E64" i="1"/>
  <c r="B65" i="6"/>
  <c r="D65" i="1" s="1"/>
  <c r="E65" i="6"/>
  <c r="F65" i="6" s="1"/>
  <c r="K64" i="6"/>
  <c r="F64" i="1" s="1"/>
  <c r="L64" i="6"/>
  <c r="G64" i="1" s="1"/>
  <c r="J65" i="6"/>
  <c r="I65" i="6"/>
  <c r="H65" i="6"/>
  <c r="L65" i="6"/>
  <c r="G65" i="1" s="1"/>
  <c r="K65" i="6"/>
  <c r="F65" i="1" s="1"/>
  <c r="C66" i="6"/>
  <c r="C66" i="1"/>
  <c r="G66" i="6"/>
  <c r="D67" i="6"/>
  <c r="B66" i="6" l="1"/>
  <c r="D66" i="1" s="1"/>
  <c r="E66" i="6"/>
  <c r="F66" i="6" s="1"/>
  <c r="S65" i="6"/>
  <c r="E65" i="1"/>
  <c r="D68" i="6"/>
  <c r="G67" i="6"/>
  <c r="C67" i="6"/>
  <c r="C67" i="1"/>
  <c r="J66" i="6"/>
  <c r="I66" i="6"/>
  <c r="L66" i="6"/>
  <c r="G66" i="1" s="1"/>
  <c r="K66" i="6"/>
  <c r="F66" i="1" s="1"/>
  <c r="H66" i="6"/>
  <c r="B67" i="6" l="1"/>
  <c r="D67" i="1" s="1"/>
  <c r="E67" i="6"/>
  <c r="F67" i="6" s="1"/>
  <c r="S66" i="6"/>
  <c r="E66" i="1"/>
  <c r="C68" i="6"/>
  <c r="C75" i="1"/>
  <c r="G68" i="6"/>
  <c r="D69" i="6"/>
  <c r="J67" i="6"/>
  <c r="I67" i="6"/>
  <c r="H67" i="6"/>
  <c r="K67" i="6"/>
  <c r="F67" i="1" s="1"/>
  <c r="L67" i="6"/>
  <c r="G67" i="1" s="1"/>
  <c r="S67" i="6" l="1"/>
  <c r="E67" i="1"/>
  <c r="D70" i="6"/>
  <c r="G69" i="6"/>
  <c r="C69" i="6"/>
  <c r="C76" i="1"/>
  <c r="B68" i="6"/>
  <c r="D75" i="1" s="1"/>
  <c r="E68" i="6"/>
  <c r="F68" i="6" s="1"/>
  <c r="J68" i="6" s="1"/>
  <c r="I68" i="6"/>
  <c r="H68" i="6"/>
  <c r="S68" i="6" l="1"/>
  <c r="E75" i="1"/>
  <c r="B69" i="6"/>
  <c r="D76" i="1" s="1"/>
  <c r="E69" i="6"/>
  <c r="F69" i="6" s="1"/>
  <c r="J69" i="6" s="1"/>
  <c r="K68" i="6"/>
  <c r="F75" i="1" s="1"/>
  <c r="I69" i="6"/>
  <c r="H69" i="6"/>
  <c r="L69" i="6"/>
  <c r="G76" i="1" s="1"/>
  <c r="K69" i="6"/>
  <c r="F76" i="1" s="1"/>
  <c r="C70" i="6"/>
  <c r="G70" i="6"/>
  <c r="D71" i="6"/>
  <c r="C77" i="1"/>
  <c r="L68" i="6"/>
  <c r="G75" i="1" s="1"/>
  <c r="S69" i="6" l="1"/>
  <c r="E76" i="1"/>
  <c r="I70" i="6"/>
  <c r="H70" i="6"/>
  <c r="B70" i="6"/>
  <c r="D77" i="1" s="1"/>
  <c r="E70" i="6"/>
  <c r="F70" i="6" s="1"/>
  <c r="J70" i="6" s="1"/>
  <c r="D72" i="6"/>
  <c r="G71" i="6"/>
  <c r="C71" i="6"/>
  <c r="C78" i="1"/>
  <c r="S70" i="6" l="1"/>
  <c r="E77" i="1"/>
  <c r="I71" i="6"/>
  <c r="H71" i="6"/>
  <c r="B71" i="6"/>
  <c r="D78" i="1" s="1"/>
  <c r="E71" i="6"/>
  <c r="F71" i="6" s="1"/>
  <c r="J71" i="6" s="1"/>
  <c r="C72" i="6"/>
  <c r="C79" i="1"/>
  <c r="G72" i="6"/>
  <c r="D73" i="6"/>
  <c r="K70" i="6"/>
  <c r="F77" i="1" s="1"/>
  <c r="L70" i="6"/>
  <c r="G77" i="1" s="1"/>
  <c r="S71" i="6" l="1"/>
  <c r="E78" i="1"/>
  <c r="L71" i="6"/>
  <c r="G78" i="1" s="1"/>
  <c r="D74" i="6"/>
  <c r="G73" i="6"/>
  <c r="C73" i="6"/>
  <c r="C80" i="1"/>
  <c r="J72" i="6"/>
  <c r="I72" i="6"/>
  <c r="K72" i="6"/>
  <c r="F79" i="1" s="1"/>
  <c r="H72" i="6"/>
  <c r="B72" i="6"/>
  <c r="D79" i="1" s="1"/>
  <c r="E72" i="6"/>
  <c r="F72" i="6" s="1"/>
  <c r="K71" i="6"/>
  <c r="F78" i="1" s="1"/>
  <c r="S72" i="6" l="1"/>
  <c r="E79" i="1"/>
  <c r="C74" i="6"/>
  <c r="G74" i="6"/>
  <c r="D75" i="6"/>
  <c r="C81" i="1"/>
  <c r="L72" i="6"/>
  <c r="G79" i="1" s="1"/>
  <c r="B73" i="6"/>
  <c r="D80" i="1" s="1"/>
  <c r="E73" i="6"/>
  <c r="F73" i="6" s="1"/>
  <c r="J73" i="6" s="1"/>
  <c r="I73" i="6"/>
  <c r="H73" i="6"/>
  <c r="L73" i="6"/>
  <c r="G80" i="1" s="1"/>
  <c r="K73" i="6"/>
  <c r="F80" i="1" s="1"/>
  <c r="S73" i="6" l="1"/>
  <c r="E80" i="1"/>
  <c r="B74" i="6"/>
  <c r="D81" i="1" s="1"/>
  <c r="E74" i="6"/>
  <c r="F74" i="6" s="1"/>
  <c r="J74" i="6" s="1"/>
  <c r="I74" i="6"/>
  <c r="L74" i="6"/>
  <c r="G81" i="1" s="1"/>
  <c r="K74" i="6"/>
  <c r="F81" i="1" s="1"/>
  <c r="H74" i="6"/>
  <c r="D76" i="6"/>
  <c r="G75" i="6"/>
  <c r="C75" i="6"/>
  <c r="C82" i="1"/>
  <c r="S74" i="6" l="1"/>
  <c r="E81" i="1"/>
  <c r="C76" i="6"/>
  <c r="C83" i="1"/>
  <c r="G76" i="6"/>
  <c r="D77" i="6"/>
  <c r="B75" i="6"/>
  <c r="D82" i="1" s="1"/>
  <c r="E75" i="6"/>
  <c r="F75" i="6" s="1"/>
  <c r="J75" i="6"/>
  <c r="I75" i="6"/>
  <c r="H75" i="6"/>
  <c r="K75" i="6"/>
  <c r="F82" i="1" s="1"/>
  <c r="L75" i="6"/>
  <c r="G82" i="1" s="1"/>
  <c r="B76" i="6" l="1"/>
  <c r="D83" i="1" s="1"/>
  <c r="E76" i="6"/>
  <c r="F76" i="6" s="1"/>
  <c r="S75" i="6"/>
  <c r="E82" i="1"/>
  <c r="D78" i="6"/>
  <c r="G77" i="6"/>
  <c r="C77" i="6"/>
  <c r="C84" i="1"/>
  <c r="J76" i="6"/>
  <c r="I76" i="6"/>
  <c r="L76" i="6"/>
  <c r="G83" i="1" s="1"/>
  <c r="K76" i="6"/>
  <c r="F83" i="1" s="1"/>
  <c r="H76" i="6"/>
  <c r="S76" i="6" l="1"/>
  <c r="E83" i="1"/>
  <c r="C78" i="6"/>
  <c r="G78" i="6"/>
  <c r="D79" i="6"/>
  <c r="C85" i="1"/>
  <c r="B77" i="6"/>
  <c r="D84" i="1" s="1"/>
  <c r="E77" i="6"/>
  <c r="F77" i="6" s="1"/>
  <c r="J77" i="6"/>
  <c r="I77" i="6"/>
  <c r="H77" i="6"/>
  <c r="L77" i="6"/>
  <c r="G84" i="1" s="1"/>
  <c r="K77" i="6"/>
  <c r="F84" i="1" s="1"/>
  <c r="I78" i="6" l="1"/>
  <c r="H78" i="6"/>
  <c r="B78" i="6"/>
  <c r="D85" i="1" s="1"/>
  <c r="E78" i="6"/>
  <c r="F78" i="6" s="1"/>
  <c r="J78" i="6" s="1"/>
  <c r="S77" i="6"/>
  <c r="E84" i="1"/>
  <c r="D80" i="6"/>
  <c r="G79" i="6"/>
  <c r="C79" i="6"/>
  <c r="C86" i="1"/>
  <c r="S78" i="6" l="1"/>
  <c r="E85" i="1"/>
  <c r="B79" i="6"/>
  <c r="D86" i="1" s="1"/>
  <c r="E79" i="6"/>
  <c r="F79" i="6" s="1"/>
  <c r="K78" i="6"/>
  <c r="F85" i="1" s="1"/>
  <c r="L78" i="6"/>
  <c r="G85" i="1" s="1"/>
  <c r="J79" i="6"/>
  <c r="I79" i="6"/>
  <c r="H79" i="6"/>
  <c r="K79" i="6"/>
  <c r="F86" i="1" s="1"/>
  <c r="L79" i="6"/>
  <c r="G86" i="1" s="1"/>
  <c r="C80" i="6"/>
  <c r="C87" i="1"/>
  <c r="G80" i="6"/>
  <c r="D81" i="6"/>
  <c r="B80" i="6" l="1"/>
  <c r="D87" i="1" s="1"/>
  <c r="E80" i="6"/>
  <c r="F80" i="6" s="1"/>
  <c r="S79" i="6"/>
  <c r="E86" i="1"/>
  <c r="D82" i="6"/>
  <c r="G81" i="6"/>
  <c r="C81" i="6"/>
  <c r="C88" i="1"/>
  <c r="J80" i="6"/>
  <c r="I80" i="6"/>
  <c r="L80" i="6"/>
  <c r="G87" i="1" s="1"/>
  <c r="K80" i="6"/>
  <c r="F87" i="1" s="1"/>
  <c r="H80" i="6"/>
  <c r="B81" i="6" l="1"/>
  <c r="D88" i="1" s="1"/>
  <c r="E81" i="6"/>
  <c r="F81" i="6" s="1"/>
  <c r="C82" i="6"/>
  <c r="G82" i="6"/>
  <c r="D83" i="6"/>
  <c r="C89" i="1"/>
  <c r="J81" i="6"/>
  <c r="I81" i="6"/>
  <c r="H81" i="6"/>
  <c r="L81" i="6"/>
  <c r="G88" i="1" s="1"/>
  <c r="K81" i="6"/>
  <c r="F88" i="1" s="1"/>
  <c r="S80" i="6"/>
  <c r="E87" i="1"/>
  <c r="D84" i="6" l="1"/>
  <c r="G83" i="6"/>
  <c r="C83" i="6"/>
  <c r="C90" i="1"/>
  <c r="I82" i="6"/>
  <c r="H82" i="6"/>
  <c r="S81" i="6"/>
  <c r="E88" i="1"/>
  <c r="B82" i="6"/>
  <c r="D89" i="1" s="1"/>
  <c r="E82" i="6"/>
  <c r="F82" i="6" s="1"/>
  <c r="J82" i="6" s="1"/>
  <c r="S82" i="6" l="1"/>
  <c r="E89" i="1"/>
  <c r="K82" i="6"/>
  <c r="F89" i="1" s="1"/>
  <c r="L82" i="6"/>
  <c r="G89" i="1" s="1"/>
  <c r="B83" i="6"/>
  <c r="D90" i="1" s="1"/>
  <c r="E83" i="6"/>
  <c r="F83" i="6" s="1"/>
  <c r="J83" i="6"/>
  <c r="I83" i="6"/>
  <c r="H83" i="6"/>
  <c r="K83" i="6"/>
  <c r="F90" i="1" s="1"/>
  <c r="L83" i="6"/>
  <c r="G90" i="1" s="1"/>
  <c r="C84" i="6"/>
  <c r="C91" i="1"/>
  <c r="G84" i="6"/>
  <c r="D85" i="6"/>
  <c r="B84" i="6" l="1"/>
  <c r="D91" i="1" s="1"/>
  <c r="E84" i="6"/>
  <c r="F84" i="6" s="1"/>
  <c r="D86" i="6"/>
  <c r="G85" i="6"/>
  <c r="C85" i="6"/>
  <c r="C92" i="1"/>
  <c r="S83" i="6"/>
  <c r="E90" i="1"/>
  <c r="J84" i="6"/>
  <c r="I84" i="6"/>
  <c r="L84" i="6"/>
  <c r="G91" i="1" s="1"/>
  <c r="K84" i="6"/>
  <c r="F91" i="1" s="1"/>
  <c r="H84" i="6"/>
  <c r="B85" i="6" l="1"/>
  <c r="D92" i="1" s="1"/>
  <c r="E85" i="6"/>
  <c r="F85" i="6" s="1"/>
  <c r="J85" i="6" s="1"/>
  <c r="I85" i="6"/>
  <c r="H85" i="6"/>
  <c r="L85" i="6"/>
  <c r="G92" i="1" s="1"/>
  <c r="C86" i="6"/>
  <c r="G86" i="6"/>
  <c r="D87" i="6"/>
  <c r="C93" i="1"/>
  <c r="S84" i="6"/>
  <c r="E91" i="1"/>
  <c r="S85" i="6" l="1"/>
  <c r="E92" i="1"/>
  <c r="B86" i="6"/>
  <c r="D93" i="1" s="1"/>
  <c r="E86" i="6"/>
  <c r="F86" i="6" s="1"/>
  <c r="J86" i="6" s="1"/>
  <c r="I86" i="6"/>
  <c r="K86" i="6"/>
  <c r="F93" i="1" s="1"/>
  <c r="H86" i="6"/>
  <c r="K85" i="6"/>
  <c r="F92" i="1" s="1"/>
  <c r="D88" i="6"/>
  <c r="G87" i="6"/>
  <c r="C87" i="6"/>
  <c r="C94" i="1"/>
  <c r="S86" i="6" l="1"/>
  <c r="E93" i="1"/>
  <c r="I87" i="6"/>
  <c r="H87" i="6"/>
  <c r="C88" i="6"/>
  <c r="C95" i="1"/>
  <c r="G88" i="6"/>
  <c r="D89" i="6"/>
  <c r="L86" i="6"/>
  <c r="G93" i="1" s="1"/>
  <c r="B87" i="6"/>
  <c r="D94" i="1" s="1"/>
  <c r="E87" i="6"/>
  <c r="F87" i="6" s="1"/>
  <c r="J87" i="6" s="1"/>
  <c r="S87" i="6" l="1"/>
  <c r="E94" i="1"/>
  <c r="B88" i="6"/>
  <c r="D95" i="1" s="1"/>
  <c r="E88" i="6"/>
  <c r="F88" i="6" s="1"/>
  <c r="J88" i="6" s="1"/>
  <c r="D90" i="6"/>
  <c r="G89" i="6"/>
  <c r="C89" i="6"/>
  <c r="C96" i="1"/>
  <c r="L87" i="6"/>
  <c r="G94" i="1" s="1"/>
  <c r="I88" i="6"/>
  <c r="L88" i="6"/>
  <c r="G95" i="1" s="1"/>
  <c r="H88" i="6"/>
  <c r="K87" i="6"/>
  <c r="F94" i="1" s="1"/>
  <c r="S88" i="6" l="1"/>
  <c r="E95" i="1"/>
  <c r="I89" i="6"/>
  <c r="H89" i="6"/>
  <c r="L89" i="6"/>
  <c r="G96" i="1" s="1"/>
  <c r="K89" i="6"/>
  <c r="F96" i="1" s="1"/>
  <c r="B89" i="6"/>
  <c r="D96" i="1" s="1"/>
  <c r="E89" i="6"/>
  <c r="F89" i="6" s="1"/>
  <c r="J89" i="6" s="1"/>
  <c r="K88" i="6"/>
  <c r="F95" i="1" s="1"/>
  <c r="C90" i="6"/>
  <c r="G90" i="6"/>
  <c r="D91" i="6"/>
  <c r="C97" i="1"/>
  <c r="S89" i="6" l="1"/>
  <c r="E96" i="1"/>
  <c r="B90" i="6"/>
  <c r="D97" i="1" s="1"/>
  <c r="E90" i="6"/>
  <c r="F90" i="6" s="1"/>
  <c r="J90" i="6"/>
  <c r="I90" i="6"/>
  <c r="L90" i="6"/>
  <c r="G97" i="1" s="1"/>
  <c r="K90" i="6"/>
  <c r="F97" i="1" s="1"/>
  <c r="H90" i="6"/>
  <c r="D92" i="6"/>
  <c r="G91" i="6"/>
  <c r="C91" i="6"/>
  <c r="C98" i="1"/>
  <c r="S90" i="6" l="1"/>
  <c r="E97" i="1"/>
  <c r="B91" i="6"/>
  <c r="D98" i="1" s="1"/>
  <c r="E91" i="6"/>
  <c r="F91" i="6" s="1"/>
  <c r="J91" i="6"/>
  <c r="I91" i="6"/>
  <c r="H91" i="6"/>
  <c r="K91" i="6"/>
  <c r="F98" i="1" s="1"/>
  <c r="L91" i="6"/>
  <c r="G98" i="1" s="1"/>
  <c r="G92" i="6"/>
  <c r="D93" i="6"/>
  <c r="C92" i="6"/>
  <c r="C99" i="1"/>
  <c r="E92" i="6" l="1"/>
  <c r="F92" i="6" s="1"/>
  <c r="B92" i="6"/>
  <c r="D99" i="1" s="1"/>
  <c r="S91" i="6"/>
  <c r="E98" i="1"/>
  <c r="D94" i="6"/>
  <c r="C93" i="6"/>
  <c r="G93" i="6"/>
  <c r="C100" i="1"/>
  <c r="I92" i="6"/>
  <c r="L92" i="6"/>
  <c r="G99" i="1" s="1"/>
  <c r="K92" i="6"/>
  <c r="F99" i="1" s="1"/>
  <c r="J92" i="6"/>
  <c r="H92" i="6"/>
  <c r="S92" i="6" l="1"/>
  <c r="E99" i="1"/>
  <c r="I93" i="6"/>
  <c r="H93" i="6"/>
  <c r="E93" i="6"/>
  <c r="F93" i="6" s="1"/>
  <c r="J93" i="6" s="1"/>
  <c r="B93" i="6"/>
  <c r="D100" i="1" s="1"/>
  <c r="G94" i="6"/>
  <c r="D95" i="6"/>
  <c r="C94" i="6"/>
  <c r="B94" i="6" s="1"/>
  <c r="D101" i="1" s="1"/>
  <c r="C101" i="1"/>
  <c r="S93" i="6" l="1"/>
  <c r="E100" i="1"/>
  <c r="K93" i="6"/>
  <c r="F100" i="1" s="1"/>
  <c r="G95" i="6"/>
  <c r="C95" i="6"/>
  <c r="D96" i="6"/>
  <c r="C102" i="1"/>
  <c r="K94" i="6"/>
  <c r="F101" i="1" s="1"/>
  <c r="J94" i="6"/>
  <c r="L94" i="6"/>
  <c r="G101" i="1" s="1"/>
  <c r="I94" i="6"/>
  <c r="H94" i="6"/>
  <c r="L93" i="6"/>
  <c r="G100" i="1" s="1"/>
  <c r="I95" i="6" l="1"/>
  <c r="H95" i="6"/>
  <c r="S94" i="6"/>
  <c r="E101" i="1"/>
  <c r="B95" i="6"/>
  <c r="D102" i="1" s="1"/>
  <c r="E95" i="6"/>
  <c r="F95" i="6" s="1"/>
  <c r="J95" i="6" s="1"/>
  <c r="G96" i="6"/>
  <c r="C96" i="6"/>
  <c r="C103" i="1"/>
  <c r="D97" i="6"/>
  <c r="S95" i="6" l="1"/>
  <c r="E102" i="1"/>
  <c r="B96" i="6"/>
  <c r="D103" i="1" s="1"/>
  <c r="E96" i="6"/>
  <c r="F96" i="6" s="1"/>
  <c r="J96" i="6" s="1"/>
  <c r="G97" i="6"/>
  <c r="C97" i="6"/>
  <c r="D98" i="6"/>
  <c r="C104" i="1"/>
  <c r="K96" i="6"/>
  <c r="F103" i="1" s="1"/>
  <c r="L96" i="6"/>
  <c r="G103" i="1" s="1"/>
  <c r="H96" i="6"/>
  <c r="I96" i="6"/>
  <c r="L95" i="6"/>
  <c r="G102" i="1" s="1"/>
  <c r="K95" i="6"/>
  <c r="F102" i="1" s="1"/>
  <c r="S96" i="6" l="1"/>
  <c r="E103" i="1"/>
  <c r="G98" i="6"/>
  <c r="C98" i="6"/>
  <c r="D99" i="6"/>
  <c r="C105" i="1"/>
  <c r="B97" i="6"/>
  <c r="D104" i="1" s="1"/>
  <c r="E97" i="6"/>
  <c r="F97" i="6" s="1"/>
  <c r="J97" i="6" s="1"/>
  <c r="I97" i="6"/>
  <c r="H97" i="6"/>
  <c r="S97" i="6" l="1"/>
  <c r="E104" i="1"/>
  <c r="B98" i="6"/>
  <c r="D105" i="1" s="1"/>
  <c r="E98" i="6"/>
  <c r="F98" i="6" s="1"/>
  <c r="J98" i="6" s="1"/>
  <c r="K98" i="6"/>
  <c r="F105" i="1" s="1"/>
  <c r="L98" i="6"/>
  <c r="G105" i="1" s="1"/>
  <c r="I98" i="6"/>
  <c r="H98" i="6"/>
  <c r="L97" i="6"/>
  <c r="G104" i="1" s="1"/>
  <c r="K97" i="6"/>
  <c r="F104" i="1" s="1"/>
  <c r="G99" i="6"/>
  <c r="C99" i="6"/>
  <c r="D100" i="6"/>
  <c r="C106" i="1"/>
  <c r="S98" i="6" l="1"/>
  <c r="E105" i="1"/>
  <c r="I99" i="6"/>
  <c r="H99" i="6"/>
  <c r="G100" i="6"/>
  <c r="C100" i="6"/>
  <c r="C107" i="1"/>
  <c r="D101" i="6"/>
  <c r="B99" i="6"/>
  <c r="D106" i="1" s="1"/>
  <c r="E99" i="6"/>
  <c r="F99" i="6" s="1"/>
  <c r="J99" i="6" s="1"/>
  <c r="S99" i="6" l="1"/>
  <c r="E106" i="1"/>
  <c r="L100" i="6"/>
  <c r="G107" i="1" s="1"/>
  <c r="H100" i="6"/>
  <c r="I100" i="6"/>
  <c r="G101" i="6"/>
  <c r="C101" i="6"/>
  <c r="D102" i="6"/>
  <c r="C108" i="1"/>
  <c r="L99" i="6"/>
  <c r="G106" i="1" s="1"/>
  <c r="K99" i="6"/>
  <c r="F106" i="1" s="1"/>
  <c r="B100" i="6"/>
  <c r="D107" i="1" s="1"/>
  <c r="E100" i="6"/>
  <c r="F100" i="6" s="1"/>
  <c r="J100" i="6" s="1"/>
  <c r="S100" i="6" l="1"/>
  <c r="E107" i="1"/>
  <c r="K100" i="6"/>
  <c r="F107" i="1" s="1"/>
  <c r="B101" i="6"/>
  <c r="D108" i="1" s="1"/>
  <c r="E101" i="6"/>
  <c r="F101" i="6" s="1"/>
  <c r="J101" i="6" s="1"/>
  <c r="I101" i="6"/>
  <c r="H101" i="6"/>
  <c r="G102" i="6"/>
  <c r="C102" i="6"/>
  <c r="D103" i="6"/>
  <c r="C109" i="1"/>
  <c r="S101" i="6" l="1"/>
  <c r="E108" i="1"/>
  <c r="B102" i="6"/>
  <c r="D109" i="1" s="1"/>
  <c r="E102" i="6"/>
  <c r="F102" i="6" s="1"/>
  <c r="J102" i="6" s="1"/>
  <c r="L102" i="6"/>
  <c r="G109" i="1" s="1"/>
  <c r="I102" i="6"/>
  <c r="H102" i="6"/>
  <c r="L101" i="6"/>
  <c r="G108" i="1" s="1"/>
  <c r="K101" i="6"/>
  <c r="F108" i="1" s="1"/>
  <c r="G103" i="6"/>
  <c r="C103" i="6"/>
  <c r="D104" i="6"/>
  <c r="C110" i="1"/>
  <c r="S102" i="6" l="1"/>
  <c r="E109" i="1"/>
  <c r="I103" i="6"/>
  <c r="H103" i="6"/>
  <c r="L103" i="6"/>
  <c r="G110" i="1" s="1"/>
  <c r="G104" i="6"/>
  <c r="C104" i="6"/>
  <c r="C111" i="1"/>
  <c r="D105" i="6"/>
  <c r="B103" i="6"/>
  <c r="D110" i="1" s="1"/>
  <c r="E103" i="6"/>
  <c r="F103" i="6" s="1"/>
  <c r="J103" i="6" s="1"/>
  <c r="K102" i="6"/>
  <c r="F109" i="1" s="1"/>
  <c r="S103" i="6" l="1"/>
  <c r="E110" i="1"/>
  <c r="H104" i="6"/>
  <c r="I104" i="6"/>
  <c r="K103" i="6"/>
  <c r="F110" i="1" s="1"/>
  <c r="G105" i="6"/>
  <c r="C105" i="6"/>
  <c r="D106" i="6"/>
  <c r="C112" i="1"/>
  <c r="B104" i="6"/>
  <c r="D111" i="1" s="1"/>
  <c r="E104" i="6"/>
  <c r="F104" i="6" s="1"/>
  <c r="J104" i="6" s="1"/>
  <c r="S104" i="6" l="1"/>
  <c r="E111" i="1"/>
  <c r="G106" i="6"/>
  <c r="C106" i="6"/>
  <c r="D107" i="6"/>
  <c r="C113" i="1"/>
  <c r="K104" i="6"/>
  <c r="F111" i="1" s="1"/>
  <c r="B105" i="6"/>
  <c r="D112" i="1" s="1"/>
  <c r="E105" i="6"/>
  <c r="F105" i="6" s="1"/>
  <c r="J105" i="6"/>
  <c r="I105" i="6"/>
  <c r="H105" i="6"/>
  <c r="L105" i="6"/>
  <c r="G112" i="1" s="1"/>
  <c r="L104" i="6"/>
  <c r="G111" i="1" s="1"/>
  <c r="B106" i="6" l="1"/>
  <c r="D113" i="1" s="1"/>
  <c r="E106" i="6"/>
  <c r="F106" i="6" s="1"/>
  <c r="J106" i="6" s="1"/>
  <c r="K106" i="6"/>
  <c r="F113" i="1" s="1"/>
  <c r="L106" i="6"/>
  <c r="G113" i="1" s="1"/>
  <c r="I106" i="6"/>
  <c r="H106" i="6"/>
  <c r="S105" i="6"/>
  <c r="E112" i="1"/>
  <c r="K105" i="6"/>
  <c r="F112" i="1" s="1"/>
  <c r="D108" i="6"/>
  <c r="G107" i="6"/>
  <c r="C107" i="6"/>
  <c r="C114" i="1"/>
  <c r="S106" i="6" l="1"/>
  <c r="E113" i="1"/>
  <c r="L107" i="6"/>
  <c r="G114" i="1" s="1"/>
  <c r="K107" i="6"/>
  <c r="F114" i="1" s="1"/>
  <c r="I107" i="6"/>
  <c r="J107" i="6" s="1"/>
  <c r="D109" i="6"/>
  <c r="G108" i="6"/>
  <c r="C108" i="6"/>
  <c r="C115" i="1"/>
  <c r="B107" i="6"/>
  <c r="D114" i="1" s="1"/>
  <c r="E107" i="6"/>
  <c r="F107" i="6" s="1"/>
  <c r="S107" i="6" l="1"/>
  <c r="E114" i="1"/>
  <c r="I108" i="6"/>
  <c r="J108" i="6" s="1"/>
  <c r="L108" i="6"/>
  <c r="G115" i="1" s="1"/>
  <c r="K108" i="6"/>
  <c r="F115" i="1" s="1"/>
  <c r="C109" i="6"/>
  <c r="G109" i="6"/>
  <c r="D110" i="6"/>
  <c r="C116" i="1"/>
  <c r="E108" i="6"/>
  <c r="F108" i="6" s="1"/>
  <c r="B108" i="6"/>
  <c r="D115" i="1" s="1"/>
  <c r="S108" i="6" l="1"/>
  <c r="E115" i="1"/>
  <c r="I109" i="6"/>
  <c r="E109" i="6"/>
  <c r="F109" i="6" s="1"/>
  <c r="J109" i="6" s="1"/>
  <c r="B109" i="6"/>
  <c r="D116" i="1" s="1"/>
  <c r="D111" i="6"/>
  <c r="G110" i="6"/>
  <c r="C110" i="6"/>
  <c r="C117" i="1"/>
  <c r="S109" i="6" l="1"/>
  <c r="E116" i="1"/>
  <c r="B110" i="6"/>
  <c r="D117" i="1" s="1"/>
  <c r="E110" i="6"/>
  <c r="F110" i="6" s="1"/>
  <c r="J110" i="6" s="1"/>
  <c r="I110" i="6"/>
  <c r="H110" i="6"/>
  <c r="L110" i="6"/>
  <c r="G117" i="1" s="1"/>
  <c r="K109" i="6"/>
  <c r="F116" i="1" s="1"/>
  <c r="C111" i="6"/>
  <c r="G111" i="6"/>
  <c r="D112" i="6"/>
  <c r="C118" i="1"/>
  <c r="L109" i="6"/>
  <c r="G116" i="1" s="1"/>
  <c r="S110" i="6" l="1"/>
  <c r="E117" i="1"/>
  <c r="I111" i="6"/>
  <c r="K111" i="6"/>
  <c r="F118" i="1" s="1"/>
  <c r="H111" i="6"/>
  <c r="B111" i="6"/>
  <c r="D118" i="1" s="1"/>
  <c r="E111" i="6"/>
  <c r="F111" i="6" s="1"/>
  <c r="J111" i="6" s="1"/>
  <c r="D113" i="6"/>
  <c r="G112" i="6"/>
  <c r="C119" i="1"/>
  <c r="C112" i="6"/>
  <c r="K110" i="6"/>
  <c r="F117" i="1" s="1"/>
  <c r="S111" i="6" l="1"/>
  <c r="E118" i="1"/>
  <c r="I112" i="6"/>
  <c r="H112" i="6"/>
  <c r="K112" i="6"/>
  <c r="F119" i="1" s="1"/>
  <c r="L112" i="6"/>
  <c r="G119" i="1" s="1"/>
  <c r="C113" i="6"/>
  <c r="D114" i="6"/>
  <c r="G113" i="6"/>
  <c r="C120" i="1"/>
  <c r="B112" i="6"/>
  <c r="D119" i="1" s="1"/>
  <c r="E112" i="6"/>
  <c r="F112" i="6" s="1"/>
  <c r="J112" i="6" s="1"/>
  <c r="L111" i="6"/>
  <c r="G118" i="1" s="1"/>
  <c r="S112" i="6" l="1"/>
  <c r="E119" i="1"/>
  <c r="B113" i="6"/>
  <c r="D120" i="1" s="1"/>
  <c r="E113" i="6"/>
  <c r="F113" i="6" s="1"/>
  <c r="J113" i="6" s="1"/>
  <c r="I113" i="6"/>
  <c r="L113" i="6"/>
  <c r="G120" i="1" s="1"/>
  <c r="K113" i="6"/>
  <c r="F120" i="1" s="1"/>
  <c r="H113" i="6"/>
  <c r="D115" i="6"/>
  <c r="G114" i="6"/>
  <c r="C114" i="6"/>
  <c r="C121" i="1"/>
  <c r="S113" i="6" l="1"/>
  <c r="E120" i="1"/>
  <c r="B114" i="6"/>
  <c r="D121" i="1" s="1"/>
  <c r="E114" i="6"/>
  <c r="F114" i="6" s="1"/>
  <c r="J114" i="6" s="1"/>
  <c r="I114" i="6"/>
  <c r="H114" i="6"/>
  <c r="L114" i="6"/>
  <c r="G121" i="1" s="1"/>
  <c r="C115" i="6"/>
  <c r="G115" i="6"/>
  <c r="D116" i="6"/>
  <c r="C122" i="1"/>
  <c r="S114" i="6" l="1"/>
  <c r="E121" i="1"/>
  <c r="D117" i="6"/>
  <c r="G116" i="6"/>
  <c r="C123" i="1"/>
  <c r="C116" i="6"/>
  <c r="I115" i="6"/>
  <c r="K115" i="6"/>
  <c r="F122" i="1" s="1"/>
  <c r="H115" i="6"/>
  <c r="B115" i="6"/>
  <c r="D122" i="1" s="1"/>
  <c r="E115" i="6"/>
  <c r="F115" i="6" s="1"/>
  <c r="J115" i="6" s="1"/>
  <c r="K114" i="6"/>
  <c r="F121" i="1" s="1"/>
  <c r="S115" i="6" l="1"/>
  <c r="E122" i="1"/>
  <c r="I116" i="6"/>
  <c r="H116" i="6"/>
  <c r="K116" i="6"/>
  <c r="F123" i="1" s="1"/>
  <c r="L116" i="6"/>
  <c r="G123" i="1" s="1"/>
  <c r="C117" i="6"/>
  <c r="D118" i="6"/>
  <c r="G117" i="6"/>
  <c r="C124" i="1"/>
  <c r="B116" i="6"/>
  <c r="D123" i="1" s="1"/>
  <c r="E116" i="6"/>
  <c r="F116" i="6" s="1"/>
  <c r="J116" i="6" s="1"/>
  <c r="L115" i="6"/>
  <c r="G122" i="1" s="1"/>
  <c r="S116" i="6" l="1"/>
  <c r="E123" i="1"/>
  <c r="B117" i="6"/>
  <c r="D124" i="1" s="1"/>
  <c r="E117" i="6"/>
  <c r="F117" i="6" s="1"/>
  <c r="J117" i="6" s="1"/>
  <c r="I117" i="6"/>
  <c r="K117" i="6"/>
  <c r="F124" i="1" s="1"/>
  <c r="H117" i="6"/>
  <c r="D119" i="6"/>
  <c r="G118" i="6"/>
  <c r="C118" i="6"/>
  <c r="C125" i="1"/>
  <c r="S117" i="6" l="1"/>
  <c r="E124" i="1"/>
  <c r="B118" i="6"/>
  <c r="D125" i="1" s="1"/>
  <c r="E118" i="6"/>
  <c r="F118" i="6" s="1"/>
  <c r="J118" i="6" s="1"/>
  <c r="I118" i="6"/>
  <c r="H118" i="6"/>
  <c r="L118" i="6"/>
  <c r="G125" i="1" s="1"/>
  <c r="L117" i="6"/>
  <c r="G124" i="1" s="1"/>
  <c r="C119" i="6"/>
  <c r="G119" i="6"/>
  <c r="D120" i="6"/>
  <c r="C126" i="1"/>
  <c r="S118" i="6" l="1"/>
  <c r="E125" i="1"/>
  <c r="I119" i="6"/>
  <c r="H119" i="6"/>
  <c r="B119" i="6"/>
  <c r="D126" i="1" s="1"/>
  <c r="E119" i="6"/>
  <c r="F119" i="6" s="1"/>
  <c r="J119" i="6" s="1"/>
  <c r="D121" i="6"/>
  <c r="G120" i="6"/>
  <c r="C127" i="1"/>
  <c r="C120" i="6"/>
  <c r="K118" i="6"/>
  <c r="F125" i="1" s="1"/>
  <c r="S119" i="6" l="1"/>
  <c r="E126" i="1"/>
  <c r="I120" i="6"/>
  <c r="H120" i="6"/>
  <c r="C121" i="6"/>
  <c r="D122" i="6"/>
  <c r="G121" i="6"/>
  <c r="C128" i="1"/>
  <c r="K119" i="6"/>
  <c r="F126" i="1" s="1"/>
  <c r="B120" i="6"/>
  <c r="D127" i="1" s="1"/>
  <c r="E120" i="6"/>
  <c r="F120" i="6" s="1"/>
  <c r="J120" i="6" s="1"/>
  <c r="L119" i="6"/>
  <c r="G126" i="1" s="1"/>
  <c r="S120" i="6" l="1"/>
  <c r="E127" i="1"/>
  <c r="B121" i="6"/>
  <c r="D128" i="1" s="1"/>
  <c r="E121" i="6"/>
  <c r="F121" i="6" s="1"/>
  <c r="J121" i="6" s="1"/>
  <c r="L120" i="6"/>
  <c r="G127" i="1" s="1"/>
  <c r="I121" i="6"/>
  <c r="L121" i="6"/>
  <c r="G128" i="1" s="1"/>
  <c r="K121" i="6"/>
  <c r="F128" i="1" s="1"/>
  <c r="H121" i="6"/>
  <c r="K120" i="6"/>
  <c r="F127" i="1" s="1"/>
  <c r="D123" i="6"/>
  <c r="G122" i="6"/>
  <c r="C122" i="6"/>
  <c r="C129" i="1"/>
  <c r="S121" i="6" l="1"/>
  <c r="E128" i="1"/>
  <c r="C123" i="6"/>
  <c r="G123" i="6"/>
  <c r="D124" i="6"/>
  <c r="C130" i="1"/>
  <c r="B122" i="6"/>
  <c r="D129" i="1" s="1"/>
  <c r="E122" i="6"/>
  <c r="F122" i="6" s="1"/>
  <c r="J122" i="6" s="1"/>
  <c r="I122" i="6"/>
  <c r="H122" i="6"/>
  <c r="L122" i="6"/>
  <c r="G129" i="1" s="1"/>
  <c r="S122" i="6" l="1"/>
  <c r="E129" i="1"/>
  <c r="B123" i="6"/>
  <c r="D130" i="1" s="1"/>
  <c r="E123" i="6"/>
  <c r="F123" i="6" s="1"/>
  <c r="J123" i="6" s="1"/>
  <c r="I123" i="6"/>
  <c r="L123" i="6"/>
  <c r="G130" i="1" s="1"/>
  <c r="K123" i="6"/>
  <c r="F130" i="1" s="1"/>
  <c r="H123" i="6"/>
  <c r="K122" i="6"/>
  <c r="F129" i="1" s="1"/>
  <c r="D125" i="6"/>
  <c r="G124" i="6"/>
  <c r="C131" i="1"/>
  <c r="C124" i="6"/>
  <c r="S123" i="6" l="1"/>
  <c r="E130" i="1"/>
  <c r="I124" i="6"/>
  <c r="H124" i="6"/>
  <c r="K124" i="6"/>
  <c r="F131" i="1" s="1"/>
  <c r="L124" i="6"/>
  <c r="G131" i="1" s="1"/>
  <c r="B124" i="6"/>
  <c r="D131" i="1" s="1"/>
  <c r="E124" i="6"/>
  <c r="F124" i="6" s="1"/>
  <c r="J124" i="6" s="1"/>
  <c r="C125" i="6"/>
  <c r="D126" i="6"/>
  <c r="G125" i="6"/>
  <c r="C132" i="1"/>
  <c r="S124" i="6" l="1"/>
  <c r="E131" i="1"/>
  <c r="I125" i="6"/>
  <c r="H125" i="6"/>
  <c r="D127" i="6"/>
  <c r="G126" i="6"/>
  <c r="C126" i="6"/>
  <c r="C133" i="1"/>
  <c r="B125" i="6"/>
  <c r="D132" i="1" s="1"/>
  <c r="E125" i="6"/>
  <c r="F125" i="6" s="1"/>
  <c r="J125" i="6" s="1"/>
  <c r="S125" i="6" l="1"/>
  <c r="E132" i="1"/>
  <c r="C127" i="6"/>
  <c r="G127" i="6"/>
  <c r="D128" i="6"/>
  <c r="C134" i="1"/>
  <c r="I126" i="6"/>
  <c r="H126" i="6"/>
  <c r="K126" i="6"/>
  <c r="F133" i="1" s="1"/>
  <c r="B126" i="6"/>
  <c r="D133" i="1" s="1"/>
  <c r="E126" i="6"/>
  <c r="F126" i="6" s="1"/>
  <c r="J126" i="6" s="1"/>
  <c r="K125" i="6"/>
  <c r="F132" i="1" s="1"/>
  <c r="L125" i="6"/>
  <c r="G132" i="1" s="1"/>
  <c r="S126" i="6" l="1"/>
  <c r="E133" i="1"/>
  <c r="I127" i="6"/>
  <c r="H127" i="6"/>
  <c r="B127" i="6"/>
  <c r="D134" i="1" s="1"/>
  <c r="E127" i="6"/>
  <c r="F127" i="6" s="1"/>
  <c r="J127" i="6" s="1"/>
  <c r="L126" i="6"/>
  <c r="G133" i="1" s="1"/>
  <c r="D129" i="6"/>
  <c r="G128" i="6"/>
  <c r="C135" i="1"/>
  <c r="C128" i="6"/>
  <c r="S127" i="6" l="1"/>
  <c r="E134" i="1"/>
  <c r="I128" i="6"/>
  <c r="H128" i="6"/>
  <c r="C129" i="6"/>
  <c r="D130" i="6"/>
  <c r="G129" i="6"/>
  <c r="C144" i="1"/>
  <c r="B128" i="6"/>
  <c r="D135" i="1" s="1"/>
  <c r="E128" i="6"/>
  <c r="F128" i="6" s="1"/>
  <c r="J128" i="6" s="1"/>
  <c r="K127" i="6"/>
  <c r="F134" i="1" s="1"/>
  <c r="L127" i="6"/>
  <c r="G134" i="1" s="1"/>
  <c r="S128" i="6" l="1"/>
  <c r="E135" i="1"/>
  <c r="B129" i="6"/>
  <c r="D144" i="1" s="1"/>
  <c r="E129" i="6"/>
  <c r="F129" i="6" s="1"/>
  <c r="J129" i="6" s="1"/>
  <c r="L128" i="6"/>
  <c r="G135" i="1" s="1"/>
  <c r="I129" i="6"/>
  <c r="L129" i="6"/>
  <c r="G144" i="1" s="1"/>
  <c r="K129" i="6"/>
  <c r="F144" i="1" s="1"/>
  <c r="H129" i="6"/>
  <c r="K128" i="6"/>
  <c r="F135" i="1" s="1"/>
  <c r="D131" i="6"/>
  <c r="G130" i="6"/>
  <c r="C130" i="6"/>
  <c r="C145" i="1"/>
  <c r="S129" i="6" l="1"/>
  <c r="E144" i="1"/>
  <c r="C131" i="6"/>
  <c r="G131" i="6"/>
  <c r="D132" i="6"/>
  <c r="C146" i="1"/>
  <c r="B130" i="6"/>
  <c r="D145" i="1" s="1"/>
  <c r="E130" i="6"/>
  <c r="F130" i="6" s="1"/>
  <c r="J130" i="6" s="1"/>
  <c r="I130" i="6"/>
  <c r="H130" i="6"/>
  <c r="S130" i="6" l="1"/>
  <c r="E145" i="1"/>
  <c r="I131" i="6"/>
  <c r="K131" i="6"/>
  <c r="F146" i="1" s="1"/>
  <c r="H131" i="6"/>
  <c r="B131" i="6"/>
  <c r="D146" i="1" s="1"/>
  <c r="E131" i="6"/>
  <c r="F131" i="6" s="1"/>
  <c r="J131" i="6" s="1"/>
  <c r="L130" i="6"/>
  <c r="G145" i="1" s="1"/>
  <c r="K130" i="6"/>
  <c r="F145" i="1" s="1"/>
  <c r="D133" i="6"/>
  <c r="G132" i="6"/>
  <c r="C132" i="6"/>
  <c r="C147" i="1"/>
  <c r="S131" i="6" l="1"/>
  <c r="E146" i="1"/>
  <c r="C133" i="6"/>
  <c r="D134" i="6"/>
  <c r="G133" i="6"/>
  <c r="C148" i="1"/>
  <c r="B132" i="6"/>
  <c r="D147" i="1" s="1"/>
  <c r="E132" i="6"/>
  <c r="F132" i="6" s="1"/>
  <c r="J132" i="6" s="1"/>
  <c r="I132" i="6"/>
  <c r="H132" i="6"/>
  <c r="K132" i="6"/>
  <c r="F147" i="1" s="1"/>
  <c r="L132" i="6"/>
  <c r="G147" i="1" s="1"/>
  <c r="L131" i="6"/>
  <c r="G146" i="1" s="1"/>
  <c r="S132" i="6" l="1"/>
  <c r="E147" i="1"/>
  <c r="D135" i="6"/>
  <c r="G134" i="6"/>
  <c r="C134" i="6"/>
  <c r="C149" i="1"/>
  <c r="B133" i="6"/>
  <c r="D148" i="1" s="1"/>
  <c r="E133" i="6"/>
  <c r="F133" i="6" s="1"/>
  <c r="J133" i="6" s="1"/>
  <c r="I133" i="6"/>
  <c r="H133" i="6"/>
  <c r="S133" i="6" l="1"/>
  <c r="E148" i="1"/>
  <c r="I134" i="6"/>
  <c r="H134" i="6"/>
  <c r="C135" i="6"/>
  <c r="G135" i="6"/>
  <c r="D136" i="6"/>
  <c r="C150" i="1"/>
  <c r="K133" i="6"/>
  <c r="F148" i="1" s="1"/>
  <c r="L133" i="6"/>
  <c r="G148" i="1" s="1"/>
  <c r="B134" i="6"/>
  <c r="D149" i="1" s="1"/>
  <c r="E134" i="6"/>
  <c r="F134" i="6" s="1"/>
  <c r="J134" i="6" s="1"/>
  <c r="S134" i="6" l="1"/>
  <c r="E149" i="1"/>
  <c r="K134" i="6"/>
  <c r="F149" i="1" s="1"/>
  <c r="D137" i="6"/>
  <c r="G136" i="6"/>
  <c r="C136" i="6"/>
  <c r="C151" i="1"/>
  <c r="L134" i="6"/>
  <c r="G149" i="1" s="1"/>
  <c r="B135" i="6"/>
  <c r="D150" i="1" s="1"/>
  <c r="E135" i="6"/>
  <c r="F135" i="6" s="1"/>
  <c r="J135" i="6"/>
  <c r="I135" i="6"/>
  <c r="L135" i="6"/>
  <c r="G150" i="1" s="1"/>
  <c r="K135" i="6"/>
  <c r="F150" i="1" s="1"/>
  <c r="H135" i="6"/>
  <c r="C137" i="6" l="1"/>
  <c r="D138" i="6"/>
  <c r="G137" i="6"/>
  <c r="C152" i="1"/>
  <c r="B136" i="6"/>
  <c r="D151" i="1" s="1"/>
  <c r="E136" i="6"/>
  <c r="F136" i="6" s="1"/>
  <c r="S135" i="6"/>
  <c r="E150" i="1"/>
  <c r="J136" i="6"/>
  <c r="I136" i="6"/>
  <c r="H136" i="6"/>
  <c r="K136" i="6"/>
  <c r="F151" i="1" s="1"/>
  <c r="L136" i="6"/>
  <c r="G151" i="1" s="1"/>
  <c r="I137" i="6" l="1"/>
  <c r="L137" i="6"/>
  <c r="G152" i="1" s="1"/>
  <c r="K137" i="6"/>
  <c r="F152" i="1" s="1"/>
  <c r="H137" i="6"/>
  <c r="D139" i="6"/>
  <c r="G138" i="6"/>
  <c r="C138" i="6"/>
  <c r="C153" i="1"/>
  <c r="S136" i="6"/>
  <c r="E151" i="1"/>
  <c r="B137" i="6"/>
  <c r="D152" i="1" s="1"/>
  <c r="E137" i="6"/>
  <c r="F137" i="6" s="1"/>
  <c r="J137" i="6" s="1"/>
  <c r="S137" i="6" l="1"/>
  <c r="E152" i="1"/>
  <c r="I138" i="6"/>
  <c r="H138" i="6"/>
  <c r="K138" i="6"/>
  <c r="F153" i="1" s="1"/>
  <c r="C139" i="6"/>
  <c r="G139" i="6"/>
  <c r="D140" i="6"/>
  <c r="C154" i="1"/>
  <c r="B138" i="6"/>
  <c r="D153" i="1" s="1"/>
  <c r="E138" i="6"/>
  <c r="F138" i="6" s="1"/>
  <c r="J138" i="6" s="1"/>
  <c r="S138" i="6" l="1"/>
  <c r="E153" i="1"/>
  <c r="B139" i="6"/>
  <c r="D154" i="1" s="1"/>
  <c r="E139" i="6"/>
  <c r="F139" i="6" s="1"/>
  <c r="J139" i="6" s="1"/>
  <c r="D141" i="6"/>
  <c r="G140" i="6"/>
  <c r="C140" i="6"/>
  <c r="C155" i="1"/>
  <c r="L138" i="6"/>
  <c r="G153" i="1" s="1"/>
  <c r="I139" i="6"/>
  <c r="L139" i="6"/>
  <c r="G154" i="1" s="1"/>
  <c r="K139" i="6"/>
  <c r="F154" i="1" s="1"/>
  <c r="H139" i="6"/>
  <c r="S139" i="6" l="1"/>
  <c r="E154" i="1"/>
  <c r="I140" i="6"/>
  <c r="H140" i="6"/>
  <c r="K140" i="6"/>
  <c r="F155" i="1" s="1"/>
  <c r="L140" i="6"/>
  <c r="G155" i="1" s="1"/>
  <c r="B140" i="6"/>
  <c r="D155" i="1" s="1"/>
  <c r="E140" i="6"/>
  <c r="F140" i="6" s="1"/>
  <c r="J140" i="6" s="1"/>
  <c r="C141" i="6"/>
  <c r="D142" i="6"/>
  <c r="G141" i="6"/>
  <c r="C156" i="1"/>
  <c r="S140" i="6" l="1"/>
  <c r="E155" i="1"/>
  <c r="I141" i="6"/>
  <c r="H141" i="6"/>
  <c r="D143" i="6"/>
  <c r="G142" i="6"/>
  <c r="C142" i="6"/>
  <c r="C157" i="1"/>
  <c r="B141" i="6"/>
  <c r="D156" i="1" s="1"/>
  <c r="E141" i="6"/>
  <c r="F141" i="6" s="1"/>
  <c r="J141" i="6" s="1"/>
  <c r="S141" i="6" l="1"/>
  <c r="E156" i="1"/>
  <c r="C143" i="6"/>
  <c r="G143" i="6"/>
  <c r="D144" i="6"/>
  <c r="C158" i="1"/>
  <c r="B142" i="6"/>
  <c r="D157" i="1" s="1"/>
  <c r="E142" i="6"/>
  <c r="F142" i="6" s="1"/>
  <c r="J142" i="6" s="1"/>
  <c r="K141" i="6"/>
  <c r="F156" i="1" s="1"/>
  <c r="I142" i="6"/>
  <c r="H142" i="6"/>
  <c r="L141" i="6"/>
  <c r="G156" i="1" s="1"/>
  <c r="S142" i="6" l="1"/>
  <c r="E157" i="1"/>
  <c r="I143" i="6"/>
  <c r="H143" i="6"/>
  <c r="B143" i="6"/>
  <c r="D158" i="1" s="1"/>
  <c r="E143" i="6"/>
  <c r="F143" i="6" s="1"/>
  <c r="J143" i="6" s="1"/>
  <c r="K142" i="6"/>
  <c r="F157" i="1" s="1"/>
  <c r="L142" i="6"/>
  <c r="G157" i="1" s="1"/>
  <c r="D145" i="6"/>
  <c r="G144" i="6"/>
  <c r="C144" i="6"/>
  <c r="C159" i="1"/>
  <c r="S143" i="6" l="1"/>
  <c r="E158" i="1"/>
  <c r="B144" i="6"/>
  <c r="D159" i="1" s="1"/>
  <c r="E144" i="6"/>
  <c r="F144" i="6" s="1"/>
  <c r="J144" i="6" s="1"/>
  <c r="K143" i="6"/>
  <c r="F158" i="1" s="1"/>
  <c r="C145" i="6"/>
  <c r="D146" i="6"/>
  <c r="G145" i="6"/>
  <c r="C160" i="1"/>
  <c r="I144" i="6"/>
  <c r="H144" i="6"/>
  <c r="K144" i="6"/>
  <c r="F159" i="1" s="1"/>
  <c r="L144" i="6"/>
  <c r="G159" i="1" s="1"/>
  <c r="L143" i="6"/>
  <c r="G158" i="1" s="1"/>
  <c r="S144" i="6" l="1"/>
  <c r="E159" i="1"/>
  <c r="B145" i="6"/>
  <c r="D160" i="1" s="1"/>
  <c r="E145" i="6"/>
  <c r="F145" i="6" s="1"/>
  <c r="J145" i="6" s="1"/>
  <c r="I145" i="6"/>
  <c r="L145" i="6"/>
  <c r="G160" i="1" s="1"/>
  <c r="K145" i="6"/>
  <c r="F160" i="1" s="1"/>
  <c r="H145" i="6"/>
  <c r="D147" i="6"/>
  <c r="G146" i="6"/>
  <c r="C146" i="6"/>
  <c r="C161" i="1"/>
  <c r="S145" i="6" l="1"/>
  <c r="E160" i="1"/>
  <c r="B146" i="6"/>
  <c r="D161" i="1" s="1"/>
  <c r="E146" i="6"/>
  <c r="F146" i="6" s="1"/>
  <c r="J146" i="6" s="1"/>
  <c r="I146" i="6"/>
  <c r="H146" i="6"/>
  <c r="L146" i="6"/>
  <c r="G161" i="1" s="1"/>
  <c r="C147" i="6"/>
  <c r="G147" i="6"/>
  <c r="D148" i="6"/>
  <c r="C162" i="1"/>
  <c r="S146" i="6" l="1"/>
  <c r="E161" i="1"/>
  <c r="D149" i="6"/>
  <c r="G148" i="6"/>
  <c r="C148" i="6"/>
  <c r="C163" i="1"/>
  <c r="B147" i="6"/>
  <c r="D162" i="1" s="1"/>
  <c r="E147" i="6"/>
  <c r="F147" i="6" s="1"/>
  <c r="J147" i="6" s="1"/>
  <c r="I147" i="6"/>
  <c r="K147" i="6"/>
  <c r="F162" i="1" s="1"/>
  <c r="H147" i="6"/>
  <c r="K146" i="6"/>
  <c r="F161" i="1" s="1"/>
  <c r="S147" i="6" l="1"/>
  <c r="E162" i="1"/>
  <c r="I148" i="6"/>
  <c r="H148" i="6"/>
  <c r="L147" i="6"/>
  <c r="G162" i="1" s="1"/>
  <c r="C149" i="6"/>
  <c r="D150" i="6"/>
  <c r="G149" i="6"/>
  <c r="C164" i="1"/>
  <c r="B148" i="6"/>
  <c r="D163" i="1" s="1"/>
  <c r="E148" i="6"/>
  <c r="F148" i="6" s="1"/>
  <c r="J148" i="6" s="1"/>
  <c r="S148" i="6" l="1"/>
  <c r="E163" i="1"/>
  <c r="I149" i="6"/>
  <c r="H149" i="6"/>
  <c r="L148" i="6"/>
  <c r="G163" i="1" s="1"/>
  <c r="D151" i="6"/>
  <c r="G150" i="6"/>
  <c r="C150" i="6"/>
  <c r="C165" i="1"/>
  <c r="K148" i="6"/>
  <c r="F163" i="1" s="1"/>
  <c r="B149" i="6"/>
  <c r="D164" i="1" s="1"/>
  <c r="E149" i="6"/>
  <c r="F149" i="6" s="1"/>
  <c r="J149" i="6" s="1"/>
  <c r="S149" i="6" l="1"/>
  <c r="E164" i="1"/>
  <c r="B150" i="6"/>
  <c r="D165" i="1" s="1"/>
  <c r="E150" i="6"/>
  <c r="F150" i="6" s="1"/>
  <c r="J150" i="6" s="1"/>
  <c r="I150" i="6"/>
  <c r="H150" i="6"/>
  <c r="L150" i="6"/>
  <c r="G165" i="1" s="1"/>
  <c r="K149" i="6"/>
  <c r="F164" i="1" s="1"/>
  <c r="C151" i="6"/>
  <c r="G151" i="6"/>
  <c r="D152" i="6"/>
  <c r="C166" i="1"/>
  <c r="L149" i="6"/>
  <c r="G164" i="1" s="1"/>
  <c r="S150" i="6" l="1"/>
  <c r="E165" i="1"/>
  <c r="I151" i="6"/>
  <c r="K151" i="6"/>
  <c r="F166" i="1" s="1"/>
  <c r="H151" i="6"/>
  <c r="B151" i="6"/>
  <c r="D166" i="1" s="1"/>
  <c r="E151" i="6"/>
  <c r="F151" i="6" s="1"/>
  <c r="J151" i="6" s="1"/>
  <c r="D153" i="6"/>
  <c r="G152" i="6"/>
  <c r="C152" i="6"/>
  <c r="C167" i="1"/>
  <c r="K150" i="6"/>
  <c r="F165" i="1" s="1"/>
  <c r="S151" i="6" l="1"/>
  <c r="E166" i="1"/>
  <c r="I152" i="6"/>
  <c r="H152" i="6"/>
  <c r="K152" i="6"/>
  <c r="F167" i="1" s="1"/>
  <c r="L152" i="6"/>
  <c r="G167" i="1" s="1"/>
  <c r="B152" i="6"/>
  <c r="D167" i="1" s="1"/>
  <c r="E152" i="6"/>
  <c r="F152" i="6" s="1"/>
  <c r="J152" i="6" s="1"/>
  <c r="C153" i="6"/>
  <c r="D154" i="6"/>
  <c r="G153" i="6"/>
  <c r="C168" i="1"/>
  <c r="L151" i="6"/>
  <c r="G166" i="1" s="1"/>
  <c r="S152" i="6" l="1"/>
  <c r="E167" i="1"/>
  <c r="I153" i="6"/>
  <c r="H153" i="6"/>
  <c r="D155" i="6"/>
  <c r="G154" i="6"/>
  <c r="C154" i="6"/>
  <c r="C169" i="1"/>
  <c r="B153" i="6"/>
  <c r="D168" i="1" s="1"/>
  <c r="E153" i="6"/>
  <c r="F153" i="6" s="1"/>
  <c r="J153" i="6" s="1"/>
  <c r="S153" i="6" l="1"/>
  <c r="E168" i="1"/>
  <c r="C155" i="6"/>
  <c r="G155" i="6"/>
  <c r="D156" i="6"/>
  <c r="C170" i="1"/>
  <c r="B154" i="6"/>
  <c r="D169" i="1" s="1"/>
  <c r="E154" i="6"/>
  <c r="F154" i="6" s="1"/>
  <c r="J154" i="6" s="1"/>
  <c r="K153" i="6"/>
  <c r="F168" i="1" s="1"/>
  <c r="I154" i="6"/>
  <c r="H154" i="6"/>
  <c r="L154" i="6"/>
  <c r="G169" i="1" s="1"/>
  <c r="L153" i="6"/>
  <c r="G168" i="1" s="1"/>
  <c r="S154" i="6" l="1"/>
  <c r="E169" i="1"/>
  <c r="I155" i="6"/>
  <c r="H155" i="6"/>
  <c r="B155" i="6"/>
  <c r="D170" i="1" s="1"/>
  <c r="E155" i="6"/>
  <c r="F155" i="6" s="1"/>
  <c r="J155" i="6" s="1"/>
  <c r="K154" i="6"/>
  <c r="F169" i="1" s="1"/>
  <c r="D157" i="6"/>
  <c r="G156" i="6"/>
  <c r="C156" i="6"/>
  <c r="C171" i="1"/>
  <c r="S155" i="6" l="1"/>
  <c r="E170" i="1"/>
  <c r="B156" i="6"/>
  <c r="D171" i="1" s="1"/>
  <c r="E156" i="6"/>
  <c r="F156" i="6" s="1"/>
  <c r="J156" i="6" s="1"/>
  <c r="I156" i="6"/>
  <c r="H156" i="6"/>
  <c r="K156" i="6"/>
  <c r="F171" i="1" s="1"/>
  <c r="L156" i="6"/>
  <c r="G171" i="1" s="1"/>
  <c r="C157" i="6"/>
  <c r="D158" i="6"/>
  <c r="G157" i="6"/>
  <c r="C172" i="1"/>
  <c r="K155" i="6"/>
  <c r="F170" i="1" s="1"/>
  <c r="L155" i="6"/>
  <c r="G170" i="1" s="1"/>
  <c r="S156" i="6" l="1"/>
  <c r="E171" i="1"/>
  <c r="I157" i="6"/>
  <c r="H157" i="6"/>
  <c r="D159" i="6"/>
  <c r="G158" i="6"/>
  <c r="C158" i="6"/>
  <c r="C173" i="1"/>
  <c r="B157" i="6"/>
  <c r="D172" i="1" s="1"/>
  <c r="E157" i="6"/>
  <c r="F157" i="6" s="1"/>
  <c r="J157" i="6" s="1"/>
  <c r="S157" i="6" l="1"/>
  <c r="E172" i="1"/>
  <c r="C159" i="6"/>
  <c r="G159" i="6"/>
  <c r="C174" i="1"/>
  <c r="D160" i="6"/>
  <c r="B158" i="6"/>
  <c r="D173" i="1" s="1"/>
  <c r="E158" i="6"/>
  <c r="F158" i="6" s="1"/>
  <c r="J158" i="6" s="1"/>
  <c r="K157" i="6"/>
  <c r="F172" i="1" s="1"/>
  <c r="I158" i="6"/>
  <c r="H158" i="6"/>
  <c r="L157" i="6"/>
  <c r="G172" i="1" s="1"/>
  <c r="S158" i="6" l="1"/>
  <c r="E173" i="1"/>
  <c r="B159" i="6"/>
  <c r="D174" i="1" s="1"/>
  <c r="E159" i="6"/>
  <c r="F159" i="6" s="1"/>
  <c r="J159" i="6" s="1"/>
  <c r="I159" i="6"/>
  <c r="H159" i="6"/>
  <c r="K158" i="6"/>
  <c r="F173" i="1" s="1"/>
  <c r="C160" i="6"/>
  <c r="G160" i="6"/>
  <c r="D161" i="6"/>
  <c r="C175" i="1"/>
  <c r="L158" i="6"/>
  <c r="G173" i="1" s="1"/>
  <c r="S159" i="6" l="1"/>
  <c r="E174" i="1"/>
  <c r="B160" i="6"/>
  <c r="D175" i="1" s="1"/>
  <c r="E160" i="6"/>
  <c r="F160" i="6" s="1"/>
  <c r="J160" i="6" s="1"/>
  <c r="H160" i="6"/>
  <c r="L160" i="6"/>
  <c r="G175" i="1" s="1"/>
  <c r="K160" i="6"/>
  <c r="F175" i="1" s="1"/>
  <c r="I160" i="6"/>
  <c r="K159" i="6"/>
  <c r="F174" i="1" s="1"/>
  <c r="L159" i="6"/>
  <c r="G174" i="1" s="1"/>
  <c r="G161" i="6"/>
  <c r="D162" i="6"/>
  <c r="C161" i="6"/>
  <c r="C176" i="1"/>
  <c r="S160" i="6" l="1"/>
  <c r="E175" i="1"/>
  <c r="L161" i="6"/>
  <c r="G176" i="1" s="1"/>
  <c r="I161" i="6"/>
  <c r="H161" i="6"/>
  <c r="B161" i="6"/>
  <c r="D176" i="1" s="1"/>
  <c r="E161" i="6"/>
  <c r="F161" i="6" s="1"/>
  <c r="J161" i="6" s="1"/>
  <c r="D163" i="6"/>
  <c r="G162" i="6"/>
  <c r="C162" i="6"/>
  <c r="C177" i="1"/>
  <c r="E176" i="1" l="1"/>
  <c r="S161" i="6"/>
  <c r="I162" i="6"/>
  <c r="H162" i="6"/>
  <c r="C163" i="6"/>
  <c r="G163" i="6"/>
  <c r="D164" i="6"/>
  <c r="C178" i="1"/>
  <c r="B162" i="6"/>
  <c r="D177" i="1" s="1"/>
  <c r="E162" i="6"/>
  <c r="F162" i="6" s="1"/>
  <c r="J162" i="6" s="1"/>
  <c r="K161" i="6"/>
  <c r="F176" i="1" s="1"/>
  <c r="S162" i="6" l="1"/>
  <c r="E177" i="1"/>
  <c r="B163" i="6"/>
  <c r="D178" i="1" s="1"/>
  <c r="E163" i="6"/>
  <c r="F163" i="6" s="1"/>
  <c r="K162" i="6"/>
  <c r="F177" i="1" s="1"/>
  <c r="L162" i="6"/>
  <c r="G177" i="1" s="1"/>
  <c r="C164" i="6"/>
  <c r="G164" i="6"/>
  <c r="D165" i="6"/>
  <c r="C179" i="1"/>
  <c r="J163" i="6"/>
  <c r="I163" i="6"/>
  <c r="H163" i="6"/>
  <c r="L163" i="6"/>
  <c r="G178" i="1" s="1"/>
  <c r="K163" i="6"/>
  <c r="F178" i="1" s="1"/>
  <c r="H164" i="6" l="1"/>
  <c r="I164" i="6"/>
  <c r="B164" i="6"/>
  <c r="D179" i="1" s="1"/>
  <c r="E164" i="6"/>
  <c r="F164" i="6" s="1"/>
  <c r="J164" i="6" s="1"/>
  <c r="S163" i="6"/>
  <c r="E178" i="1"/>
  <c r="G165" i="6"/>
  <c r="D166" i="6"/>
  <c r="C165" i="6"/>
  <c r="C180" i="1"/>
  <c r="S164" i="6" l="1"/>
  <c r="E179" i="1"/>
  <c r="B165" i="6"/>
  <c r="D180" i="1" s="1"/>
  <c r="E165" i="6"/>
  <c r="F165" i="6" s="1"/>
  <c r="J165" i="6" s="1"/>
  <c r="L164" i="6"/>
  <c r="G179" i="1" s="1"/>
  <c r="D167" i="6"/>
  <c r="C166" i="6"/>
  <c r="G166" i="6"/>
  <c r="C181" i="1"/>
  <c r="L165" i="6"/>
  <c r="G180" i="1" s="1"/>
  <c r="K165" i="6"/>
  <c r="F180" i="1" s="1"/>
  <c r="I165" i="6"/>
  <c r="H165" i="6"/>
  <c r="K164" i="6"/>
  <c r="F179" i="1" s="1"/>
  <c r="S165" i="6" l="1"/>
  <c r="E180" i="1"/>
  <c r="K166" i="6"/>
  <c r="F181" i="1" s="1"/>
  <c r="I166" i="6"/>
  <c r="L166" i="6"/>
  <c r="G181" i="1" s="1"/>
  <c r="H166" i="6"/>
  <c r="B166" i="6"/>
  <c r="D181" i="1" s="1"/>
  <c r="E166" i="6"/>
  <c r="F166" i="6" s="1"/>
  <c r="J166" i="6" s="1"/>
  <c r="C167" i="6"/>
  <c r="D168" i="6"/>
  <c r="G167" i="6"/>
  <c r="C182" i="1"/>
  <c r="S166" i="6" l="1"/>
  <c r="E181" i="1"/>
  <c r="C168" i="6"/>
  <c r="G168" i="6"/>
  <c r="D169" i="6"/>
  <c r="C183" i="1"/>
  <c r="J167" i="6"/>
  <c r="I167" i="6"/>
  <c r="H167" i="6"/>
  <c r="L167" i="6"/>
  <c r="G182" i="1" s="1"/>
  <c r="K167" i="6"/>
  <c r="F182" i="1" s="1"/>
  <c r="B167" i="6"/>
  <c r="D182" i="1" s="1"/>
  <c r="E167" i="6"/>
  <c r="F167" i="6" s="1"/>
  <c r="H168" i="6" l="1"/>
  <c r="L168" i="6"/>
  <c r="G183" i="1" s="1"/>
  <c r="K168" i="6"/>
  <c r="F183" i="1" s="1"/>
  <c r="I168" i="6"/>
  <c r="S167" i="6"/>
  <c r="E182" i="1"/>
  <c r="B168" i="6"/>
  <c r="D183" i="1" s="1"/>
  <c r="E168" i="6"/>
  <c r="F168" i="6" s="1"/>
  <c r="J168" i="6" s="1"/>
  <c r="G169" i="6"/>
  <c r="D170" i="6"/>
  <c r="C169" i="6"/>
  <c r="C184" i="1"/>
  <c r="S168" i="6" l="1"/>
  <c r="E183" i="1"/>
  <c r="L169" i="6"/>
  <c r="G184" i="1" s="1"/>
  <c r="I169" i="6"/>
  <c r="H169" i="6"/>
  <c r="B169" i="6"/>
  <c r="D184" i="1" s="1"/>
  <c r="E169" i="6"/>
  <c r="F169" i="6" s="1"/>
  <c r="J169" i="6" s="1"/>
  <c r="D171" i="6"/>
  <c r="G170" i="6"/>
  <c r="C170" i="6"/>
  <c r="C185" i="1"/>
  <c r="S169" i="6" l="1"/>
  <c r="E184" i="1"/>
  <c r="K170" i="6"/>
  <c r="F185" i="1" s="1"/>
  <c r="I170" i="6"/>
  <c r="H170" i="6"/>
  <c r="L170" i="6"/>
  <c r="G185" i="1" s="1"/>
  <c r="C171" i="6"/>
  <c r="G171" i="6"/>
  <c r="D172" i="6"/>
  <c r="C186" i="1"/>
  <c r="B170" i="6"/>
  <c r="D185" i="1" s="1"/>
  <c r="E170" i="6"/>
  <c r="F170" i="6" s="1"/>
  <c r="J170" i="6" s="1"/>
  <c r="K169" i="6"/>
  <c r="F184" i="1" s="1"/>
  <c r="S170" i="6" l="1"/>
  <c r="E185" i="1"/>
  <c r="B171" i="6"/>
  <c r="D186" i="1" s="1"/>
  <c r="E171" i="6"/>
  <c r="F171" i="6" s="1"/>
  <c r="J171" i="6" s="1"/>
  <c r="C172" i="6"/>
  <c r="G172" i="6"/>
  <c r="D173" i="6"/>
  <c r="C187" i="1"/>
  <c r="I171" i="6"/>
  <c r="H171" i="6"/>
  <c r="K171" i="6"/>
  <c r="F186" i="1" s="1"/>
  <c r="S171" i="6" l="1"/>
  <c r="E186" i="1"/>
  <c r="G173" i="6"/>
  <c r="D174" i="6"/>
  <c r="C173" i="6"/>
  <c r="C188" i="1"/>
  <c r="J172" i="6"/>
  <c r="H172" i="6"/>
  <c r="I172" i="6"/>
  <c r="L171" i="6"/>
  <c r="G186" i="1" s="1"/>
  <c r="B172" i="6"/>
  <c r="D187" i="1" s="1"/>
  <c r="E172" i="6"/>
  <c r="F172" i="6" s="1"/>
  <c r="D175" i="6" l="1"/>
  <c r="C174" i="6"/>
  <c r="G174" i="6"/>
  <c r="C189" i="1"/>
  <c r="K172" i="6"/>
  <c r="F187" i="1" s="1"/>
  <c r="S172" i="6"/>
  <c r="E187" i="1"/>
  <c r="H173" i="6"/>
  <c r="I173" i="6"/>
  <c r="L172" i="6"/>
  <c r="G187" i="1" s="1"/>
  <c r="B173" i="6"/>
  <c r="D188" i="1" s="1"/>
  <c r="E173" i="6"/>
  <c r="F173" i="6" s="1"/>
  <c r="J173" i="6" s="1"/>
  <c r="S173" i="6" l="1"/>
  <c r="E188" i="1"/>
  <c r="I174" i="6"/>
  <c r="H174" i="6"/>
  <c r="K173" i="6"/>
  <c r="F188" i="1" s="1"/>
  <c r="B174" i="6"/>
  <c r="D189" i="1" s="1"/>
  <c r="E174" i="6"/>
  <c r="F174" i="6" s="1"/>
  <c r="J174" i="6" s="1"/>
  <c r="L173" i="6"/>
  <c r="G188" i="1" s="1"/>
  <c r="C175" i="6"/>
  <c r="C190" i="1"/>
  <c r="D176" i="6"/>
  <c r="G175" i="6"/>
  <c r="S174" i="6" l="1"/>
  <c r="E189" i="1"/>
  <c r="K174" i="6"/>
  <c r="F189" i="1" s="1"/>
  <c r="L174" i="6"/>
  <c r="G189" i="1" s="1"/>
  <c r="B175" i="6"/>
  <c r="D190" i="1" s="1"/>
  <c r="E175" i="6"/>
  <c r="F175" i="6" s="1"/>
  <c r="J175" i="6"/>
  <c r="I175" i="6"/>
  <c r="H175" i="6"/>
  <c r="L175" i="6"/>
  <c r="G190" i="1" s="1"/>
  <c r="K175" i="6"/>
  <c r="F190" i="1" s="1"/>
  <c r="C176" i="6"/>
  <c r="G176" i="6"/>
  <c r="D177" i="6"/>
  <c r="C191" i="1"/>
  <c r="B176" i="6" l="1"/>
  <c r="D191" i="1" s="1"/>
  <c r="E176" i="6"/>
  <c r="F176" i="6" s="1"/>
  <c r="S175" i="6"/>
  <c r="E190" i="1"/>
  <c r="G177" i="6"/>
  <c r="D178" i="6"/>
  <c r="C177" i="6"/>
  <c r="C192" i="1"/>
  <c r="J176" i="6"/>
  <c r="H176" i="6"/>
  <c r="L176" i="6"/>
  <c r="G191" i="1" s="1"/>
  <c r="K176" i="6"/>
  <c r="F191" i="1" s="1"/>
  <c r="I176" i="6"/>
  <c r="B177" i="6" l="1"/>
  <c r="D192" i="1" s="1"/>
  <c r="E177" i="6"/>
  <c r="F177" i="6" s="1"/>
  <c r="G178" i="6"/>
  <c r="D179" i="6"/>
  <c r="C178" i="6"/>
  <c r="B178" i="6" s="1"/>
  <c r="D193" i="1" s="1"/>
  <c r="C193" i="1"/>
  <c r="S176" i="6"/>
  <c r="E191" i="1"/>
  <c r="J177" i="6"/>
  <c r="L177" i="6"/>
  <c r="G192" i="1" s="1"/>
  <c r="K177" i="6"/>
  <c r="F192" i="1" s="1"/>
  <c r="I177" i="6"/>
  <c r="H177" i="6"/>
  <c r="G179" i="6" l="1"/>
  <c r="C179" i="6"/>
  <c r="D180" i="6"/>
  <c r="C194" i="1"/>
  <c r="K178" i="6"/>
  <c r="F193" i="1" s="1"/>
  <c r="L178" i="6"/>
  <c r="G193" i="1" s="1"/>
  <c r="J178" i="6"/>
  <c r="H178" i="6"/>
  <c r="I178" i="6"/>
  <c r="E192" i="1"/>
  <c r="S177" i="6"/>
  <c r="S178" i="6" l="1"/>
  <c r="E193" i="1"/>
  <c r="G180" i="6"/>
  <c r="C180" i="6"/>
  <c r="D181" i="6"/>
  <c r="C195" i="1"/>
  <c r="E179" i="6"/>
  <c r="F179" i="6" s="1"/>
  <c r="J179" i="6" s="1"/>
  <c r="B179" i="6"/>
  <c r="D194" i="1" s="1"/>
  <c r="I179" i="6"/>
  <c r="L179" i="6"/>
  <c r="G194" i="1" s="1"/>
  <c r="H179" i="6"/>
  <c r="S179" i="6" l="1"/>
  <c r="E194" i="1"/>
  <c r="B180" i="6"/>
  <c r="D195" i="1" s="1"/>
  <c r="E180" i="6"/>
  <c r="F180" i="6" s="1"/>
  <c r="J180" i="6" s="1"/>
  <c r="I180" i="6"/>
  <c r="H180" i="6"/>
  <c r="L180" i="6"/>
  <c r="G195" i="1" s="1"/>
  <c r="K179" i="6"/>
  <c r="F194" i="1" s="1"/>
  <c r="G181" i="6"/>
  <c r="C181" i="6"/>
  <c r="D182" i="6"/>
  <c r="C196" i="1"/>
  <c r="S180" i="6" l="1"/>
  <c r="E195" i="1"/>
  <c r="B181" i="6"/>
  <c r="D196" i="1" s="1"/>
  <c r="E181" i="6"/>
  <c r="F181" i="6" s="1"/>
  <c r="J181" i="6" s="1"/>
  <c r="H181" i="6"/>
  <c r="L181" i="6"/>
  <c r="G196" i="1" s="1"/>
  <c r="I181" i="6"/>
  <c r="G182" i="6"/>
  <c r="C182" i="6"/>
  <c r="D183" i="6"/>
  <c r="C197" i="1"/>
  <c r="K180" i="6"/>
  <c r="F195" i="1" s="1"/>
  <c r="S181" i="6" l="1"/>
  <c r="E196" i="1"/>
  <c r="E182" i="6"/>
  <c r="F182" i="6" s="1"/>
  <c r="J182" i="6" s="1"/>
  <c r="B182" i="6"/>
  <c r="D197" i="1" s="1"/>
  <c r="I182" i="6"/>
  <c r="H182" i="6"/>
  <c r="G183" i="6"/>
  <c r="C183" i="6"/>
  <c r="D184" i="6"/>
  <c r="C198" i="1"/>
  <c r="K181" i="6"/>
  <c r="F196" i="1" s="1"/>
  <c r="S182" i="6" l="1"/>
  <c r="E197" i="1"/>
  <c r="G184" i="6"/>
  <c r="C184" i="6"/>
  <c r="D185" i="6"/>
  <c r="C199" i="1"/>
  <c r="L182" i="6"/>
  <c r="G197" i="1" s="1"/>
  <c r="E183" i="6"/>
  <c r="F183" i="6" s="1"/>
  <c r="J183" i="6" s="1"/>
  <c r="B183" i="6"/>
  <c r="D198" i="1" s="1"/>
  <c r="I183" i="6"/>
  <c r="H183" i="6"/>
  <c r="K182" i="6"/>
  <c r="F197" i="1" s="1"/>
  <c r="S183" i="6" l="1"/>
  <c r="E198" i="1"/>
  <c r="B184" i="6"/>
  <c r="D199" i="1" s="1"/>
  <c r="E184" i="6"/>
  <c r="F184" i="6" s="1"/>
  <c r="J184" i="6" s="1"/>
  <c r="L184" i="6"/>
  <c r="G199" i="1" s="1"/>
  <c r="I184" i="6"/>
  <c r="H184" i="6"/>
  <c r="K183" i="6"/>
  <c r="F198" i="1" s="1"/>
  <c r="L183" i="6"/>
  <c r="G198" i="1" s="1"/>
  <c r="G185" i="6"/>
  <c r="C185" i="6"/>
  <c r="D186" i="6"/>
  <c r="C200" i="1"/>
  <c r="S184" i="6" l="1"/>
  <c r="E199" i="1"/>
  <c r="K185" i="6"/>
  <c r="F200" i="1" s="1"/>
  <c r="J185" i="6"/>
  <c r="H185" i="6"/>
  <c r="L185" i="6"/>
  <c r="G200" i="1" s="1"/>
  <c r="I185" i="6"/>
  <c r="G186" i="6"/>
  <c r="C186" i="6"/>
  <c r="D187" i="6"/>
  <c r="C201" i="1"/>
  <c r="B185" i="6"/>
  <c r="D200" i="1" s="1"/>
  <c r="E185" i="6"/>
  <c r="F185" i="6" s="1"/>
  <c r="K184" i="6"/>
  <c r="F199" i="1" s="1"/>
  <c r="I186" i="6" l="1"/>
  <c r="H186" i="6"/>
  <c r="S185" i="6"/>
  <c r="E200" i="1"/>
  <c r="G187" i="6"/>
  <c r="C187" i="6"/>
  <c r="D188" i="6"/>
  <c r="C202" i="1"/>
  <c r="B186" i="6"/>
  <c r="D201" i="1" s="1"/>
  <c r="E186" i="6"/>
  <c r="F186" i="6" s="1"/>
  <c r="J186" i="6" s="1"/>
  <c r="S186" i="6" l="1"/>
  <c r="E201" i="1"/>
  <c r="H187" i="6"/>
  <c r="I187" i="6"/>
  <c r="L186" i="6"/>
  <c r="G201" i="1" s="1"/>
  <c r="G188" i="6"/>
  <c r="C188" i="6"/>
  <c r="D189" i="6"/>
  <c r="C203" i="1"/>
  <c r="B187" i="6"/>
  <c r="D202" i="1" s="1"/>
  <c r="E187" i="6"/>
  <c r="F187" i="6" s="1"/>
  <c r="J187" i="6" s="1"/>
  <c r="K186" i="6"/>
  <c r="F201" i="1" s="1"/>
  <c r="S187" i="6" l="1"/>
  <c r="E202" i="1"/>
  <c r="G189" i="6"/>
  <c r="C189" i="6"/>
  <c r="D190" i="6"/>
  <c r="C204" i="1"/>
  <c r="L187" i="6"/>
  <c r="G202" i="1" s="1"/>
  <c r="K187" i="6"/>
  <c r="F202" i="1" s="1"/>
  <c r="B188" i="6"/>
  <c r="D203" i="1" s="1"/>
  <c r="E188" i="6"/>
  <c r="F188" i="6" s="1"/>
  <c r="K188" i="6"/>
  <c r="F203" i="1" s="1"/>
  <c r="J188" i="6"/>
  <c r="L188" i="6"/>
  <c r="G203" i="1" s="1"/>
  <c r="I188" i="6"/>
  <c r="H188" i="6"/>
  <c r="B189" i="6" l="1"/>
  <c r="D204" i="1" s="1"/>
  <c r="E189" i="6"/>
  <c r="F189" i="6" s="1"/>
  <c r="J189" i="6" s="1"/>
  <c r="K189" i="6"/>
  <c r="F204" i="1" s="1"/>
  <c r="H189" i="6"/>
  <c r="L189" i="6"/>
  <c r="G204" i="1" s="1"/>
  <c r="I189" i="6"/>
  <c r="S188" i="6"/>
  <c r="E203" i="1"/>
  <c r="G190" i="6"/>
  <c r="C190" i="6"/>
  <c r="D191" i="6"/>
  <c r="C211" i="1"/>
  <c r="S189" i="6" l="1"/>
  <c r="E204" i="1"/>
  <c r="G191" i="6"/>
  <c r="C191" i="6"/>
  <c r="D192" i="6"/>
  <c r="C212" i="1"/>
  <c r="B190" i="6"/>
  <c r="D211" i="1" s="1"/>
  <c r="E190" i="6"/>
  <c r="F190" i="6" s="1"/>
  <c r="J190" i="6" s="1"/>
  <c r="I190" i="6"/>
  <c r="H190" i="6"/>
  <c r="S190" i="6" l="1"/>
  <c r="E211" i="1"/>
  <c r="B191" i="6"/>
  <c r="D212" i="1" s="1"/>
  <c r="E191" i="6"/>
  <c r="F191" i="6" s="1"/>
  <c r="J191" i="6" s="1"/>
  <c r="H191" i="6"/>
  <c r="I191" i="6"/>
  <c r="L190" i="6"/>
  <c r="G211" i="1" s="1"/>
  <c r="K190" i="6"/>
  <c r="F211" i="1" s="1"/>
  <c r="G192" i="6"/>
  <c r="C192" i="6"/>
  <c r="D193" i="6"/>
  <c r="C213" i="1"/>
  <c r="S191" i="6" l="1"/>
  <c r="E212" i="1"/>
  <c r="I192" i="6"/>
  <c r="H192" i="6"/>
  <c r="G193" i="6"/>
  <c r="C193" i="6"/>
  <c r="D194" i="6"/>
  <c r="C214" i="1"/>
  <c r="B192" i="6"/>
  <c r="D213" i="1" s="1"/>
  <c r="E192" i="6"/>
  <c r="F192" i="6" s="1"/>
  <c r="J192" i="6" s="1"/>
  <c r="L191" i="6"/>
  <c r="G212" i="1" s="1"/>
  <c r="K191" i="6"/>
  <c r="F212" i="1" s="1"/>
  <c r="S192" i="6" l="1"/>
  <c r="E213" i="1"/>
  <c r="H193" i="6"/>
  <c r="I193" i="6"/>
  <c r="K192" i="6"/>
  <c r="F213" i="1" s="1"/>
  <c r="G194" i="6"/>
  <c r="C194" i="6"/>
  <c r="D195" i="6"/>
  <c r="C215" i="1"/>
  <c r="B193" i="6"/>
  <c r="D214" i="1" s="1"/>
  <c r="E193" i="6"/>
  <c r="F193" i="6" s="1"/>
  <c r="J193" i="6" s="1"/>
  <c r="L192" i="6"/>
  <c r="G213" i="1" s="1"/>
  <c r="S193" i="6" l="1"/>
  <c r="E214" i="1"/>
  <c r="G195" i="6"/>
  <c r="C195" i="6"/>
  <c r="D196" i="6"/>
  <c r="C216" i="1"/>
  <c r="K193" i="6"/>
  <c r="F214" i="1" s="1"/>
  <c r="B194" i="6"/>
  <c r="D215" i="1" s="1"/>
  <c r="E194" i="6"/>
  <c r="F194" i="6" s="1"/>
  <c r="L193" i="6"/>
  <c r="G214" i="1" s="1"/>
  <c r="K194" i="6"/>
  <c r="F215" i="1" s="1"/>
  <c r="J194" i="6"/>
  <c r="L194" i="6"/>
  <c r="G215" i="1" s="1"/>
  <c r="I194" i="6"/>
  <c r="H194" i="6"/>
  <c r="B195" i="6" l="1"/>
  <c r="D216" i="1" s="1"/>
  <c r="E195" i="6"/>
  <c r="F195" i="6" s="1"/>
  <c r="J195" i="6" s="1"/>
  <c r="K195" i="6"/>
  <c r="F216" i="1" s="1"/>
  <c r="H195" i="6"/>
  <c r="I195" i="6"/>
  <c r="L195" i="6"/>
  <c r="G216" i="1" s="1"/>
  <c r="S194" i="6"/>
  <c r="E215" i="1"/>
  <c r="G196" i="6"/>
  <c r="C196" i="6"/>
  <c r="D197" i="6"/>
  <c r="C217" i="1"/>
  <c r="S195" i="6" l="1"/>
  <c r="E216" i="1"/>
  <c r="G197" i="6"/>
  <c r="C197" i="6"/>
  <c r="D198" i="6"/>
  <c r="C218" i="1"/>
  <c r="B196" i="6"/>
  <c r="D217" i="1" s="1"/>
  <c r="E196" i="6"/>
  <c r="F196" i="6" s="1"/>
  <c r="J196" i="6" s="1"/>
  <c r="I196" i="6"/>
  <c r="H196" i="6"/>
  <c r="S196" i="6" l="1"/>
  <c r="E217" i="1"/>
  <c r="B197" i="6"/>
  <c r="D218" i="1" s="1"/>
  <c r="E197" i="6"/>
  <c r="F197" i="6" s="1"/>
  <c r="J197" i="6" s="1"/>
  <c r="H197" i="6"/>
  <c r="I197" i="6"/>
  <c r="L196" i="6"/>
  <c r="G217" i="1" s="1"/>
  <c r="K196" i="6"/>
  <c r="F217" i="1" s="1"/>
  <c r="G198" i="6"/>
  <c r="C198" i="6"/>
  <c r="D199" i="6"/>
  <c r="C219" i="1"/>
  <c r="S197" i="6" l="1"/>
  <c r="E218" i="1"/>
  <c r="L197" i="6"/>
  <c r="G218" i="1" s="1"/>
  <c r="K198" i="6"/>
  <c r="F219" i="1" s="1"/>
  <c r="I198" i="6"/>
  <c r="H198" i="6"/>
  <c r="G199" i="6"/>
  <c r="C199" i="6"/>
  <c r="D200" i="6"/>
  <c r="C220" i="1"/>
  <c r="B198" i="6"/>
  <c r="D219" i="1" s="1"/>
  <c r="E198" i="6"/>
  <c r="F198" i="6" s="1"/>
  <c r="J198" i="6" s="1"/>
  <c r="K197" i="6"/>
  <c r="F218" i="1" s="1"/>
  <c r="S198" i="6" l="1"/>
  <c r="E219" i="1"/>
  <c r="G200" i="6"/>
  <c r="C200" i="6"/>
  <c r="D201" i="6"/>
  <c r="C221" i="1"/>
  <c r="B199" i="6"/>
  <c r="D220" i="1" s="1"/>
  <c r="E199" i="6"/>
  <c r="F199" i="6" s="1"/>
  <c r="J199" i="6" s="1"/>
  <c r="L198" i="6"/>
  <c r="G219" i="1" s="1"/>
  <c r="H199" i="6"/>
  <c r="I199" i="6"/>
  <c r="S199" i="6" l="1"/>
  <c r="E220" i="1"/>
  <c r="B200" i="6"/>
  <c r="D221" i="1" s="1"/>
  <c r="E200" i="6"/>
  <c r="F200" i="6" s="1"/>
  <c r="J200" i="6" s="1"/>
  <c r="L200" i="6"/>
  <c r="G221" i="1" s="1"/>
  <c r="I200" i="6"/>
  <c r="H200" i="6"/>
  <c r="K199" i="6"/>
  <c r="F220" i="1" s="1"/>
  <c r="L199" i="6"/>
  <c r="G220" i="1" s="1"/>
  <c r="G201" i="6"/>
  <c r="C201" i="6"/>
  <c r="D202" i="6"/>
  <c r="C222" i="1"/>
  <c r="S200" i="6" l="1"/>
  <c r="E221" i="1"/>
  <c r="G202" i="6"/>
  <c r="C202" i="6"/>
  <c r="D203" i="6"/>
  <c r="C223" i="1"/>
  <c r="K201" i="6"/>
  <c r="F222" i="1" s="1"/>
  <c r="J201" i="6"/>
  <c r="H201" i="6"/>
  <c r="L201" i="6"/>
  <c r="G222" i="1" s="1"/>
  <c r="I201" i="6"/>
  <c r="B201" i="6"/>
  <c r="D222" i="1" s="1"/>
  <c r="E201" i="6"/>
  <c r="F201" i="6" s="1"/>
  <c r="K200" i="6"/>
  <c r="F221" i="1" s="1"/>
  <c r="S201" i="6" l="1"/>
  <c r="E222" i="1"/>
  <c r="B202" i="6"/>
  <c r="D223" i="1" s="1"/>
  <c r="E202" i="6"/>
  <c r="F202" i="6" s="1"/>
  <c r="J202" i="6" s="1"/>
  <c r="L202" i="6"/>
  <c r="G223" i="1" s="1"/>
  <c r="I202" i="6"/>
  <c r="H202" i="6"/>
  <c r="G203" i="6"/>
  <c r="C203" i="6"/>
  <c r="D204" i="6"/>
  <c r="C224" i="1"/>
  <c r="S202" i="6" l="1"/>
  <c r="E223" i="1"/>
  <c r="G204" i="6"/>
  <c r="C204" i="6"/>
  <c r="D205" i="6"/>
  <c r="C225" i="1"/>
  <c r="B203" i="6"/>
  <c r="D224" i="1" s="1"/>
  <c r="E203" i="6"/>
  <c r="F203" i="6" s="1"/>
  <c r="J203" i="6" s="1"/>
  <c r="H203" i="6"/>
  <c r="I203" i="6"/>
  <c r="K202" i="6"/>
  <c r="F223" i="1" s="1"/>
  <c r="S203" i="6" l="1"/>
  <c r="E224" i="1"/>
  <c r="B204" i="6"/>
  <c r="D225" i="1" s="1"/>
  <c r="E204" i="6"/>
  <c r="F204" i="6" s="1"/>
  <c r="J204" i="6" s="1"/>
  <c r="L204" i="6"/>
  <c r="G225" i="1" s="1"/>
  <c r="I204" i="6"/>
  <c r="H204" i="6"/>
  <c r="L203" i="6"/>
  <c r="G224" i="1" s="1"/>
  <c r="K203" i="6"/>
  <c r="F224" i="1" s="1"/>
  <c r="G205" i="6"/>
  <c r="C205" i="6"/>
  <c r="D206" i="6"/>
  <c r="C226" i="1"/>
  <c r="S204" i="6" l="1"/>
  <c r="E225" i="1"/>
  <c r="H205" i="6"/>
  <c r="I205" i="6"/>
  <c r="C206" i="6"/>
  <c r="G206" i="6"/>
  <c r="D207" i="6"/>
  <c r="C227" i="1"/>
  <c r="B205" i="6"/>
  <c r="D226" i="1" s="1"/>
  <c r="E205" i="6"/>
  <c r="F205" i="6" s="1"/>
  <c r="J205" i="6" s="1"/>
  <c r="K204" i="6"/>
  <c r="F225" i="1" s="1"/>
  <c r="S205" i="6" l="1"/>
  <c r="E226" i="1"/>
  <c r="B206" i="6"/>
  <c r="D227" i="1" s="1"/>
  <c r="E206" i="6"/>
  <c r="F206" i="6" s="1"/>
  <c r="K205" i="6"/>
  <c r="F226" i="1" s="1"/>
  <c r="D208" i="6"/>
  <c r="G207" i="6"/>
  <c r="C207" i="6"/>
  <c r="C228" i="1"/>
  <c r="L205" i="6"/>
  <c r="G226" i="1" s="1"/>
  <c r="J206" i="6"/>
  <c r="H206" i="6"/>
  <c r="L206" i="6"/>
  <c r="G227" i="1" s="1"/>
  <c r="K206" i="6"/>
  <c r="F227" i="1" s="1"/>
  <c r="I206" i="6"/>
  <c r="B207" i="6" l="1"/>
  <c r="D228" i="1" s="1"/>
  <c r="E207" i="6"/>
  <c r="F207" i="6" s="1"/>
  <c r="J207" i="6" s="1"/>
  <c r="S206" i="6"/>
  <c r="E227" i="1"/>
  <c r="K207" i="6"/>
  <c r="F228" i="1" s="1"/>
  <c r="L207" i="6"/>
  <c r="G228" i="1" s="1"/>
  <c r="I207" i="6"/>
  <c r="H207" i="6"/>
  <c r="D209" i="6"/>
  <c r="G208" i="6"/>
  <c r="C208" i="6"/>
  <c r="C229" i="1"/>
  <c r="S207" i="6" l="1"/>
  <c r="E228" i="1"/>
  <c r="B208" i="6"/>
  <c r="D229" i="1" s="1"/>
  <c r="E208" i="6"/>
  <c r="F208" i="6" s="1"/>
  <c r="J208" i="6" s="1"/>
  <c r="I208" i="6"/>
  <c r="H208" i="6"/>
  <c r="L208" i="6"/>
  <c r="G229" i="1" s="1"/>
  <c r="C209" i="6"/>
  <c r="D210" i="6"/>
  <c r="G209" i="6"/>
  <c r="C230" i="1"/>
  <c r="S208" i="6" l="1"/>
  <c r="E229" i="1"/>
  <c r="H209" i="6"/>
  <c r="I209" i="6"/>
  <c r="L209" i="6"/>
  <c r="G230" i="1" s="1"/>
  <c r="B209" i="6"/>
  <c r="D230" i="1" s="1"/>
  <c r="E209" i="6"/>
  <c r="F209" i="6" s="1"/>
  <c r="J209" i="6" s="1"/>
  <c r="G210" i="6"/>
  <c r="D211" i="6"/>
  <c r="C210" i="6"/>
  <c r="C231" i="1"/>
  <c r="K208" i="6"/>
  <c r="F229" i="1" s="1"/>
  <c r="S209" i="6" l="1"/>
  <c r="E230" i="1"/>
  <c r="L210" i="6"/>
  <c r="G231" i="1" s="1"/>
  <c r="H210" i="6"/>
  <c r="I210" i="6"/>
  <c r="B210" i="6"/>
  <c r="D231" i="1" s="1"/>
  <c r="E210" i="6"/>
  <c r="F210" i="6" s="1"/>
  <c r="J210" i="6" s="1"/>
  <c r="D212" i="6"/>
  <c r="G211" i="6"/>
  <c r="C211" i="6"/>
  <c r="C232" i="1"/>
  <c r="K209" i="6"/>
  <c r="F230" i="1" s="1"/>
  <c r="S210" i="6" l="1"/>
  <c r="E231" i="1"/>
  <c r="J211" i="6"/>
  <c r="K211" i="6"/>
  <c r="F232" i="1" s="1"/>
  <c r="H211" i="6"/>
  <c r="I211" i="6"/>
  <c r="L211" i="6"/>
  <c r="G232" i="1" s="1"/>
  <c r="C212" i="6"/>
  <c r="D213" i="6"/>
  <c r="G212" i="6"/>
  <c r="C233" i="1"/>
  <c r="B211" i="6"/>
  <c r="D232" i="1" s="1"/>
  <c r="E211" i="6"/>
  <c r="F211" i="6" s="1"/>
  <c r="K210" i="6"/>
  <c r="F231" i="1" s="1"/>
  <c r="S211" i="6" l="1"/>
  <c r="E232" i="1"/>
  <c r="B212" i="6"/>
  <c r="D233" i="1" s="1"/>
  <c r="E212" i="6"/>
  <c r="F212" i="6" s="1"/>
  <c r="J212" i="6" s="1"/>
  <c r="I212" i="6"/>
  <c r="K212" i="6"/>
  <c r="F233" i="1" s="1"/>
  <c r="H212" i="6"/>
  <c r="C213" i="6"/>
  <c r="D214" i="6"/>
  <c r="G213" i="6"/>
  <c r="C234" i="1"/>
  <c r="S212" i="6" l="1"/>
  <c r="E233" i="1"/>
  <c r="H213" i="6"/>
  <c r="K213" i="6"/>
  <c r="F234" i="1" s="1"/>
  <c r="I213" i="6"/>
  <c r="G214" i="6"/>
  <c r="D215" i="6"/>
  <c r="C214" i="6"/>
  <c r="C235" i="1"/>
  <c r="B213" i="6"/>
  <c r="D234" i="1" s="1"/>
  <c r="E213" i="6"/>
  <c r="F213" i="6" s="1"/>
  <c r="J213" i="6" s="1"/>
  <c r="L212" i="6"/>
  <c r="G233" i="1" s="1"/>
  <c r="S213" i="6" l="1"/>
  <c r="E234" i="1"/>
  <c r="L214" i="6"/>
  <c r="G235" i="1" s="1"/>
  <c r="H214" i="6"/>
  <c r="K214" i="6"/>
  <c r="F235" i="1" s="1"/>
  <c r="I214" i="6"/>
  <c r="B214" i="6"/>
  <c r="D235" i="1" s="1"/>
  <c r="E214" i="6"/>
  <c r="F214" i="6" s="1"/>
  <c r="J214" i="6" s="1"/>
  <c r="D216" i="6"/>
  <c r="C215" i="6"/>
  <c r="G215" i="6"/>
  <c r="C236" i="1"/>
  <c r="L213" i="6"/>
  <c r="G234" i="1" s="1"/>
  <c r="S214" i="6" l="1"/>
  <c r="E235" i="1"/>
  <c r="B215" i="6"/>
  <c r="D236" i="1" s="1"/>
  <c r="E215" i="6"/>
  <c r="F215" i="6" s="1"/>
  <c r="J215" i="6" s="1"/>
  <c r="I215" i="6"/>
  <c r="H215" i="6"/>
  <c r="C216" i="6"/>
  <c r="G216" i="6"/>
  <c r="D217" i="6"/>
  <c r="C237" i="1"/>
  <c r="S215" i="6" l="1"/>
  <c r="E236" i="1"/>
  <c r="C217" i="6"/>
  <c r="G217" i="6"/>
  <c r="D218" i="6"/>
  <c r="C238" i="1"/>
  <c r="K215" i="6"/>
  <c r="F236" i="1" s="1"/>
  <c r="I216" i="6"/>
  <c r="K216" i="6"/>
  <c r="F237" i="1" s="1"/>
  <c r="H216" i="6"/>
  <c r="B216" i="6"/>
  <c r="D237" i="1" s="1"/>
  <c r="E216" i="6"/>
  <c r="F216" i="6" s="1"/>
  <c r="J216" i="6" s="1"/>
  <c r="L215" i="6"/>
  <c r="G236" i="1" s="1"/>
  <c r="S216" i="6" l="1"/>
  <c r="E237" i="1"/>
  <c r="H217" i="6"/>
  <c r="I217" i="6"/>
  <c r="K217" i="6"/>
  <c r="F238" i="1" s="1"/>
  <c r="B217" i="6"/>
  <c r="D238" i="1" s="1"/>
  <c r="E217" i="6"/>
  <c r="F217" i="6" s="1"/>
  <c r="J217" i="6" s="1"/>
  <c r="L216" i="6"/>
  <c r="G237" i="1" s="1"/>
  <c r="G218" i="6"/>
  <c r="D219" i="6"/>
  <c r="C218" i="6"/>
  <c r="C239" i="1"/>
  <c r="S217" i="6" l="1"/>
  <c r="E238" i="1"/>
  <c r="L218" i="6"/>
  <c r="G239" i="1" s="1"/>
  <c r="I218" i="6"/>
  <c r="H218" i="6"/>
  <c r="K218" i="6"/>
  <c r="F239" i="1" s="1"/>
  <c r="D220" i="6"/>
  <c r="C219" i="6"/>
  <c r="G219" i="6"/>
  <c r="C240" i="1"/>
  <c r="B218" i="6"/>
  <c r="D239" i="1" s="1"/>
  <c r="E218" i="6"/>
  <c r="F218" i="6" s="1"/>
  <c r="J218" i="6" s="1"/>
  <c r="L217" i="6"/>
  <c r="G238" i="1" s="1"/>
  <c r="S218" i="6" l="1"/>
  <c r="E239" i="1"/>
  <c r="K219" i="6"/>
  <c r="F240" i="1" s="1"/>
  <c r="I219" i="6"/>
  <c r="H219" i="6"/>
  <c r="G220" i="6"/>
  <c r="D221" i="6"/>
  <c r="C220" i="6"/>
  <c r="C241" i="1"/>
  <c r="B219" i="6"/>
  <c r="D240" i="1" s="1"/>
  <c r="E219" i="6"/>
  <c r="F219" i="6" s="1"/>
  <c r="J219" i="6" s="1"/>
  <c r="S219" i="6" l="1"/>
  <c r="E240" i="1"/>
  <c r="I220" i="6"/>
  <c r="K220" i="6"/>
  <c r="F241" i="1" s="1"/>
  <c r="H220" i="6"/>
  <c r="B220" i="6"/>
  <c r="D241" i="1" s="1"/>
  <c r="E220" i="6"/>
  <c r="F220" i="6" s="1"/>
  <c r="J220" i="6" s="1"/>
  <c r="C221" i="6"/>
  <c r="D222" i="6"/>
  <c r="G221" i="6"/>
  <c r="C242" i="1"/>
  <c r="L219" i="6"/>
  <c r="G240" i="1" s="1"/>
  <c r="S220" i="6" l="1"/>
  <c r="E241" i="1"/>
  <c r="H221" i="6"/>
  <c r="I221" i="6"/>
  <c r="L221" i="6"/>
  <c r="G242" i="1" s="1"/>
  <c r="K221" i="6"/>
  <c r="F242" i="1" s="1"/>
  <c r="G222" i="6"/>
  <c r="D223" i="6"/>
  <c r="C222" i="6"/>
  <c r="C243" i="1"/>
  <c r="B221" i="6"/>
  <c r="D242" i="1" s="1"/>
  <c r="E221" i="6"/>
  <c r="F221" i="6" s="1"/>
  <c r="J221" i="6" s="1"/>
  <c r="L220" i="6"/>
  <c r="G241" i="1" s="1"/>
  <c r="S221" i="6" l="1"/>
  <c r="E242" i="1"/>
  <c r="L222" i="6"/>
  <c r="G243" i="1" s="1"/>
  <c r="I222" i="6"/>
  <c r="H222" i="6"/>
  <c r="B222" i="6"/>
  <c r="D243" i="1" s="1"/>
  <c r="E222" i="6"/>
  <c r="F222" i="6" s="1"/>
  <c r="J222" i="6" s="1"/>
  <c r="D224" i="6"/>
  <c r="G223" i="6"/>
  <c r="C223" i="6"/>
  <c r="C244" i="1"/>
  <c r="S222" i="6" l="1"/>
  <c r="E243" i="1"/>
  <c r="B223" i="6"/>
  <c r="D244" i="1" s="1"/>
  <c r="E223" i="6"/>
  <c r="F223" i="6" s="1"/>
  <c r="J223" i="6" s="1"/>
  <c r="H223" i="6"/>
  <c r="I223" i="6"/>
  <c r="D225" i="6"/>
  <c r="G224" i="6"/>
  <c r="C224" i="6"/>
  <c r="C245" i="1"/>
  <c r="K222" i="6"/>
  <c r="F243" i="1" s="1"/>
  <c r="S223" i="6" l="1"/>
  <c r="E244" i="1"/>
  <c r="B224" i="6"/>
  <c r="D245" i="1" s="1"/>
  <c r="E224" i="6"/>
  <c r="F224" i="6" s="1"/>
  <c r="J224" i="6" s="1"/>
  <c r="I224" i="6"/>
  <c r="H224" i="6"/>
  <c r="K224" i="6"/>
  <c r="F245" i="1" s="1"/>
  <c r="L223" i="6"/>
  <c r="G244" i="1" s="1"/>
  <c r="K223" i="6"/>
  <c r="F244" i="1" s="1"/>
  <c r="C225" i="6"/>
  <c r="D226" i="6"/>
  <c r="G225" i="6"/>
  <c r="C246" i="1"/>
  <c r="S224" i="6" l="1"/>
  <c r="E245" i="1"/>
  <c r="H225" i="6"/>
  <c r="I225" i="6"/>
  <c r="L225" i="6"/>
  <c r="G246" i="1" s="1"/>
  <c r="B225" i="6"/>
  <c r="D246" i="1" s="1"/>
  <c r="E225" i="6"/>
  <c r="F225" i="6" s="1"/>
  <c r="J225" i="6" s="1"/>
  <c r="G226" i="6"/>
  <c r="D227" i="6"/>
  <c r="C226" i="6"/>
  <c r="C247" i="1"/>
  <c r="L224" i="6"/>
  <c r="G245" i="1" s="1"/>
  <c r="S225" i="6" l="1"/>
  <c r="E246" i="1"/>
  <c r="L226" i="6"/>
  <c r="G247" i="1" s="1"/>
  <c r="I226" i="6"/>
  <c r="H226" i="6"/>
  <c r="B226" i="6"/>
  <c r="D247" i="1" s="1"/>
  <c r="E226" i="6"/>
  <c r="F226" i="6" s="1"/>
  <c r="J226" i="6" s="1"/>
  <c r="D228" i="6"/>
  <c r="G227" i="6"/>
  <c r="C227" i="6"/>
  <c r="C248" i="1"/>
  <c r="K225" i="6"/>
  <c r="F246" i="1" s="1"/>
  <c r="S226" i="6" l="1"/>
  <c r="E247" i="1"/>
  <c r="B227" i="6"/>
  <c r="D248" i="1" s="1"/>
  <c r="E227" i="6"/>
  <c r="F227" i="6" s="1"/>
  <c r="J227" i="6" s="1"/>
  <c r="H227" i="6"/>
  <c r="L227" i="6"/>
  <c r="G248" i="1" s="1"/>
  <c r="I227" i="6"/>
  <c r="C228" i="6"/>
  <c r="D229" i="6"/>
  <c r="G228" i="6"/>
  <c r="C249" i="1"/>
  <c r="K226" i="6"/>
  <c r="F247" i="1" s="1"/>
  <c r="S227" i="6" l="1"/>
  <c r="E248" i="1"/>
  <c r="I228" i="6"/>
  <c r="H228" i="6"/>
  <c r="K227" i="6"/>
  <c r="F248" i="1" s="1"/>
  <c r="C229" i="6"/>
  <c r="G229" i="6"/>
  <c r="D230" i="6"/>
  <c r="C250" i="1"/>
  <c r="B228" i="6"/>
  <c r="D249" i="1" s="1"/>
  <c r="E228" i="6"/>
  <c r="F228" i="6" s="1"/>
  <c r="J228" i="6" s="1"/>
  <c r="S228" i="6" l="1"/>
  <c r="E249" i="1"/>
  <c r="G230" i="6"/>
  <c r="D231" i="6"/>
  <c r="C230" i="6"/>
  <c r="C251" i="1"/>
  <c r="L228" i="6"/>
  <c r="G249" i="1" s="1"/>
  <c r="H229" i="6"/>
  <c r="K229" i="6"/>
  <c r="F250" i="1" s="1"/>
  <c r="I229" i="6"/>
  <c r="B229" i="6"/>
  <c r="D250" i="1" s="1"/>
  <c r="E229" i="6"/>
  <c r="F229" i="6" s="1"/>
  <c r="J229" i="6" s="1"/>
  <c r="K228" i="6"/>
  <c r="F249" i="1" s="1"/>
  <c r="S229" i="6" l="1"/>
  <c r="E250" i="1"/>
  <c r="D232" i="6"/>
  <c r="C231" i="6"/>
  <c r="G231" i="6"/>
  <c r="C252" i="1"/>
  <c r="H230" i="6"/>
  <c r="I230" i="6"/>
  <c r="L229" i="6"/>
  <c r="G250" i="1" s="1"/>
  <c r="B230" i="6"/>
  <c r="D251" i="1" s="1"/>
  <c r="E230" i="6"/>
  <c r="F230" i="6" s="1"/>
  <c r="J230" i="6" s="1"/>
  <c r="S230" i="6" l="1"/>
  <c r="E251" i="1"/>
  <c r="B231" i="6"/>
  <c r="D252" i="1" s="1"/>
  <c r="E231" i="6"/>
  <c r="F231" i="6" s="1"/>
  <c r="L230" i="6"/>
  <c r="G251" i="1" s="1"/>
  <c r="K230" i="6"/>
  <c r="F251" i="1" s="1"/>
  <c r="C232" i="6"/>
  <c r="D233" i="6"/>
  <c r="G232" i="6"/>
  <c r="C253" i="1"/>
  <c r="J231" i="6"/>
  <c r="K231" i="6"/>
  <c r="F252" i="1" s="1"/>
  <c r="I231" i="6"/>
  <c r="H231" i="6"/>
  <c r="L231" i="6"/>
  <c r="G252" i="1" s="1"/>
  <c r="C233" i="6" l="1"/>
  <c r="G233" i="6"/>
  <c r="D234" i="6"/>
  <c r="C254" i="1"/>
  <c r="S231" i="6"/>
  <c r="E252" i="1"/>
  <c r="B232" i="6"/>
  <c r="D253" i="1" s="1"/>
  <c r="E232" i="6"/>
  <c r="F232" i="6" s="1"/>
  <c r="J232" i="6" s="1"/>
  <c r="I232" i="6"/>
  <c r="L232" i="6"/>
  <c r="G253" i="1" s="1"/>
  <c r="K232" i="6"/>
  <c r="F253" i="1" s="1"/>
  <c r="H232" i="6"/>
  <c r="S232" i="6" l="1"/>
  <c r="E253" i="1"/>
  <c r="G234" i="6"/>
  <c r="D235" i="6"/>
  <c r="C234" i="6"/>
  <c r="C255" i="1"/>
  <c r="J233" i="6"/>
  <c r="H233" i="6"/>
  <c r="K233" i="6"/>
  <c r="F254" i="1" s="1"/>
  <c r="I233" i="6"/>
  <c r="B233" i="6"/>
  <c r="D254" i="1" s="1"/>
  <c r="E233" i="6"/>
  <c r="F233" i="6" s="1"/>
  <c r="D236" i="6" l="1"/>
  <c r="G235" i="6"/>
  <c r="C235" i="6"/>
  <c r="C256" i="1"/>
  <c r="S233" i="6"/>
  <c r="E254" i="1"/>
  <c r="I234" i="6"/>
  <c r="H234" i="6"/>
  <c r="L233" i="6"/>
  <c r="G254" i="1" s="1"/>
  <c r="B234" i="6"/>
  <c r="D255" i="1" s="1"/>
  <c r="E234" i="6"/>
  <c r="F234" i="6" s="1"/>
  <c r="J234" i="6" s="1"/>
  <c r="S234" i="6" l="1"/>
  <c r="E255" i="1"/>
  <c r="B235" i="6"/>
  <c r="D256" i="1" s="1"/>
  <c r="E235" i="6"/>
  <c r="F235" i="6" s="1"/>
  <c r="J235" i="6" s="1"/>
  <c r="I235" i="6"/>
  <c r="H235" i="6"/>
  <c r="L234" i="6"/>
  <c r="G255" i="1" s="1"/>
  <c r="K234" i="6"/>
  <c r="F255" i="1" s="1"/>
  <c r="C236" i="6"/>
  <c r="G236" i="6"/>
  <c r="D237" i="6"/>
  <c r="C257" i="1"/>
  <c r="S235" i="6" l="1"/>
  <c r="E256" i="1"/>
  <c r="C237" i="6"/>
  <c r="G237" i="6"/>
  <c r="D238" i="6"/>
  <c r="C258" i="1"/>
  <c r="K235" i="6"/>
  <c r="F256" i="1" s="1"/>
  <c r="B236" i="6"/>
  <c r="D257" i="1" s="1"/>
  <c r="E236" i="6"/>
  <c r="F236" i="6" s="1"/>
  <c r="J236" i="6" s="1"/>
  <c r="I236" i="6"/>
  <c r="H236" i="6"/>
  <c r="L236" i="6"/>
  <c r="G257" i="1" s="1"/>
  <c r="K236" i="6"/>
  <c r="F257" i="1" s="1"/>
  <c r="L235" i="6"/>
  <c r="G256" i="1" s="1"/>
  <c r="S236" i="6" l="1"/>
  <c r="E257" i="1"/>
  <c r="B237" i="6"/>
  <c r="D258" i="1" s="1"/>
  <c r="E237" i="6"/>
  <c r="F237" i="6" s="1"/>
  <c r="J237" i="6" s="1"/>
  <c r="H237" i="6"/>
  <c r="I237" i="6"/>
  <c r="G238" i="6"/>
  <c r="D239" i="6"/>
  <c r="C238" i="6"/>
  <c r="C259" i="1"/>
  <c r="S237" i="6" l="1"/>
  <c r="E258" i="1"/>
  <c r="L237" i="6"/>
  <c r="G258" i="1" s="1"/>
  <c r="B238" i="6"/>
  <c r="D259" i="1" s="1"/>
  <c r="E238" i="6"/>
  <c r="F238" i="6" s="1"/>
  <c r="D240" i="6"/>
  <c r="C239" i="6"/>
  <c r="G239" i="6"/>
  <c r="C260" i="1"/>
  <c r="J238" i="6"/>
  <c r="L238" i="6"/>
  <c r="G259" i="1" s="1"/>
  <c r="K238" i="6"/>
  <c r="F259" i="1" s="1"/>
  <c r="I238" i="6"/>
  <c r="H238" i="6"/>
  <c r="K237" i="6"/>
  <c r="F258" i="1" s="1"/>
  <c r="B239" i="6" l="1"/>
  <c r="D260" i="1" s="1"/>
  <c r="E239" i="6"/>
  <c r="F239" i="6" s="1"/>
  <c r="S238" i="6"/>
  <c r="E259" i="1"/>
  <c r="C240" i="6"/>
  <c r="D241" i="6"/>
  <c r="G240" i="6"/>
  <c r="C261" i="1"/>
  <c r="J239" i="6"/>
  <c r="K239" i="6"/>
  <c r="F260" i="1" s="1"/>
  <c r="I239" i="6"/>
  <c r="L239" i="6"/>
  <c r="G260" i="1" s="1"/>
  <c r="H239" i="6"/>
  <c r="I240" i="6" l="1"/>
  <c r="H240" i="6"/>
  <c r="L240" i="6"/>
  <c r="G261" i="1" s="1"/>
  <c r="C241" i="6"/>
  <c r="G241" i="6"/>
  <c r="D242" i="6"/>
  <c r="C262" i="1"/>
  <c r="S239" i="6"/>
  <c r="E260" i="1"/>
  <c r="B240" i="6"/>
  <c r="D261" i="1" s="1"/>
  <c r="E240" i="6"/>
  <c r="F240" i="6" s="1"/>
  <c r="J240" i="6" s="1"/>
  <c r="S240" i="6" l="1"/>
  <c r="E261" i="1"/>
  <c r="G242" i="6"/>
  <c r="D243" i="6"/>
  <c r="C242" i="6"/>
  <c r="C263" i="1"/>
  <c r="H241" i="6"/>
  <c r="K241" i="6"/>
  <c r="F262" i="1" s="1"/>
  <c r="I241" i="6"/>
  <c r="B241" i="6"/>
  <c r="D262" i="1" s="1"/>
  <c r="E241" i="6"/>
  <c r="F241" i="6" s="1"/>
  <c r="J241" i="6" s="1"/>
  <c r="K240" i="6"/>
  <c r="F261" i="1" s="1"/>
  <c r="S241" i="6" l="1"/>
  <c r="E262" i="1"/>
  <c r="I242" i="6"/>
  <c r="H242" i="6"/>
  <c r="D244" i="6"/>
  <c r="G243" i="6"/>
  <c r="C243" i="6"/>
  <c r="C264" i="1"/>
  <c r="L241" i="6"/>
  <c r="G262" i="1" s="1"/>
  <c r="B242" i="6"/>
  <c r="D263" i="1" s="1"/>
  <c r="E242" i="6"/>
  <c r="F242" i="6" s="1"/>
  <c r="J242" i="6" s="1"/>
  <c r="S242" i="6" l="1"/>
  <c r="E263" i="1"/>
  <c r="C244" i="6"/>
  <c r="G244" i="6"/>
  <c r="D245" i="6"/>
  <c r="C265" i="1"/>
  <c r="L242" i="6"/>
  <c r="G263" i="1" s="1"/>
  <c r="B243" i="6"/>
  <c r="D264" i="1" s="1"/>
  <c r="E243" i="6"/>
  <c r="F243" i="6" s="1"/>
  <c r="J243" i="6"/>
  <c r="K243" i="6"/>
  <c r="F264" i="1" s="1"/>
  <c r="I243" i="6"/>
  <c r="H243" i="6"/>
  <c r="L243" i="6"/>
  <c r="G264" i="1" s="1"/>
  <c r="K242" i="6"/>
  <c r="F263" i="1" s="1"/>
  <c r="B244" i="6" l="1"/>
  <c r="D265" i="1" s="1"/>
  <c r="E244" i="6"/>
  <c r="F244" i="6" s="1"/>
  <c r="J244" i="6" s="1"/>
  <c r="I244" i="6"/>
  <c r="H244" i="6"/>
  <c r="K244" i="6"/>
  <c r="F265" i="1" s="1"/>
  <c r="L244" i="6"/>
  <c r="G265" i="1" s="1"/>
  <c r="S243" i="6"/>
  <c r="E264" i="1"/>
  <c r="C245" i="6"/>
  <c r="G245" i="6"/>
  <c r="D246" i="6"/>
  <c r="C266" i="1"/>
  <c r="S244" i="6" l="1"/>
  <c r="E265" i="1"/>
  <c r="G246" i="6"/>
  <c r="D247" i="6"/>
  <c r="C246" i="6"/>
  <c r="C267" i="1"/>
  <c r="J245" i="6"/>
  <c r="H245" i="6"/>
  <c r="K245" i="6"/>
  <c r="F266" i="1" s="1"/>
  <c r="I245" i="6"/>
  <c r="B245" i="6"/>
  <c r="D266" i="1" s="1"/>
  <c r="E245" i="6"/>
  <c r="F245" i="6" s="1"/>
  <c r="S245" i="6" l="1"/>
  <c r="E266" i="1"/>
  <c r="H246" i="6"/>
  <c r="I246" i="6"/>
  <c r="D248" i="6"/>
  <c r="C247" i="6"/>
  <c r="G247" i="6"/>
  <c r="C268" i="1"/>
  <c r="L245" i="6"/>
  <c r="G266" i="1" s="1"/>
  <c r="B246" i="6"/>
  <c r="D267" i="1" s="1"/>
  <c r="E246" i="6"/>
  <c r="F246" i="6" s="1"/>
  <c r="J246" i="6" s="1"/>
  <c r="S246" i="6" l="1"/>
  <c r="E267" i="1"/>
  <c r="C248" i="6"/>
  <c r="G248" i="6"/>
  <c r="D249" i="6"/>
  <c r="C269" i="1"/>
  <c r="L246" i="6"/>
  <c r="G267" i="1" s="1"/>
  <c r="J247" i="6"/>
  <c r="I247" i="6"/>
  <c r="L247" i="6"/>
  <c r="G268" i="1" s="1"/>
  <c r="H247" i="6"/>
  <c r="B247" i="6"/>
  <c r="D268" i="1" s="1"/>
  <c r="E247" i="6"/>
  <c r="F247" i="6" s="1"/>
  <c r="K246" i="6"/>
  <c r="F267" i="1" s="1"/>
  <c r="S247" i="6" l="1"/>
  <c r="E268" i="1"/>
  <c r="B248" i="6"/>
  <c r="D269" i="1" s="1"/>
  <c r="E248" i="6"/>
  <c r="F248" i="6" s="1"/>
  <c r="J248" i="6" s="1"/>
  <c r="I248" i="6"/>
  <c r="H248" i="6"/>
  <c r="L248" i="6"/>
  <c r="G269" i="1" s="1"/>
  <c r="K247" i="6"/>
  <c r="F268" i="1" s="1"/>
  <c r="C249" i="6"/>
  <c r="G249" i="6"/>
  <c r="D250" i="6"/>
  <c r="C270" i="1"/>
  <c r="S248" i="6" l="1"/>
  <c r="E269" i="1"/>
  <c r="H249" i="6"/>
  <c r="K249" i="6"/>
  <c r="F270" i="1" s="1"/>
  <c r="I249" i="6"/>
  <c r="B249" i="6"/>
  <c r="D270" i="1" s="1"/>
  <c r="E249" i="6"/>
  <c r="F249" i="6" s="1"/>
  <c r="J249" i="6" s="1"/>
  <c r="G250" i="6"/>
  <c r="D251" i="6"/>
  <c r="C250" i="6"/>
  <c r="C271" i="1"/>
  <c r="K248" i="6"/>
  <c r="F269" i="1" s="1"/>
  <c r="S249" i="6" l="1"/>
  <c r="E270" i="1"/>
  <c r="D252" i="6"/>
  <c r="G251" i="6"/>
  <c r="C251" i="6"/>
  <c r="C272" i="1"/>
  <c r="B250" i="6"/>
  <c r="D271" i="1" s="1"/>
  <c r="E250" i="6"/>
  <c r="F250" i="6" s="1"/>
  <c r="J250" i="6" s="1"/>
  <c r="I250" i="6"/>
  <c r="H250" i="6"/>
  <c r="L249" i="6"/>
  <c r="G270" i="1" s="1"/>
  <c r="S250" i="6" l="1"/>
  <c r="E271" i="1"/>
  <c r="C252" i="6"/>
  <c r="G252" i="6"/>
  <c r="D253" i="6"/>
  <c r="C279" i="1"/>
  <c r="K251" i="6"/>
  <c r="F272" i="1" s="1"/>
  <c r="I251" i="6"/>
  <c r="H251" i="6"/>
  <c r="K250" i="6"/>
  <c r="F271" i="1" s="1"/>
  <c r="L250" i="6"/>
  <c r="G271" i="1" s="1"/>
  <c r="B251" i="6"/>
  <c r="D272" i="1" s="1"/>
  <c r="E251" i="6"/>
  <c r="F251" i="6" s="1"/>
  <c r="J251" i="6" s="1"/>
  <c r="S251" i="6" l="1"/>
  <c r="E272" i="1"/>
  <c r="B252" i="6"/>
  <c r="D279" i="1" s="1"/>
  <c r="E252" i="6"/>
  <c r="F252" i="6" s="1"/>
  <c r="J252" i="6" s="1"/>
  <c r="I252" i="6"/>
  <c r="H252" i="6"/>
  <c r="L252" i="6"/>
  <c r="G279" i="1" s="1"/>
  <c r="L251" i="6"/>
  <c r="G272" i="1" s="1"/>
  <c r="C253" i="6"/>
  <c r="G253" i="6"/>
  <c r="D254" i="6"/>
  <c r="C280" i="1"/>
  <c r="S252" i="6" l="1"/>
  <c r="E279" i="1"/>
  <c r="H253" i="6"/>
  <c r="I253" i="6"/>
  <c r="K253" i="6"/>
  <c r="F280" i="1" s="1"/>
  <c r="B253" i="6"/>
  <c r="D280" i="1" s="1"/>
  <c r="E253" i="6"/>
  <c r="F253" i="6" s="1"/>
  <c r="J253" i="6" s="1"/>
  <c r="G254" i="6"/>
  <c r="D255" i="6"/>
  <c r="C254" i="6"/>
  <c r="C281" i="1"/>
  <c r="K252" i="6"/>
  <c r="F279" i="1" s="1"/>
  <c r="S253" i="6" l="1"/>
  <c r="E280" i="1"/>
  <c r="L254" i="6"/>
  <c r="G281" i="1" s="1"/>
  <c r="I254" i="6"/>
  <c r="H254" i="6"/>
  <c r="B254" i="6"/>
  <c r="D281" i="1" s="1"/>
  <c r="E254" i="6"/>
  <c r="F254" i="6" s="1"/>
  <c r="J254" i="6" s="1"/>
  <c r="D256" i="6"/>
  <c r="C255" i="6"/>
  <c r="G255" i="6"/>
  <c r="C282" i="1"/>
  <c r="L253" i="6"/>
  <c r="G280" i="1" s="1"/>
  <c r="S254" i="6" l="1"/>
  <c r="E281" i="1"/>
  <c r="I255" i="6"/>
  <c r="H255" i="6"/>
  <c r="B255" i="6"/>
  <c r="D282" i="1" s="1"/>
  <c r="E255" i="6"/>
  <c r="F255" i="6" s="1"/>
  <c r="J255" i="6" s="1"/>
  <c r="C256" i="6"/>
  <c r="D257" i="6"/>
  <c r="G256" i="6"/>
  <c r="C283" i="1"/>
  <c r="K254" i="6"/>
  <c r="F281" i="1" s="1"/>
  <c r="S255" i="6" l="1"/>
  <c r="E282" i="1"/>
  <c r="K255" i="6"/>
  <c r="F282" i="1" s="1"/>
  <c r="I256" i="6"/>
  <c r="H256" i="6"/>
  <c r="L256" i="6"/>
  <c r="G283" i="1" s="1"/>
  <c r="C257" i="6"/>
  <c r="G257" i="6"/>
  <c r="D258" i="6"/>
  <c r="C284" i="1"/>
  <c r="B256" i="6"/>
  <c r="D283" i="1" s="1"/>
  <c r="E256" i="6"/>
  <c r="F256" i="6" s="1"/>
  <c r="J256" i="6" s="1"/>
  <c r="L255" i="6"/>
  <c r="G282" i="1" s="1"/>
  <c r="S256" i="6" l="1"/>
  <c r="E283" i="1"/>
  <c r="K256" i="6"/>
  <c r="F283" i="1" s="1"/>
  <c r="G258" i="6"/>
  <c r="D259" i="6"/>
  <c r="C258" i="6"/>
  <c r="C285" i="1"/>
  <c r="H257" i="6"/>
  <c r="K257" i="6"/>
  <c r="F284" i="1" s="1"/>
  <c r="I257" i="6"/>
  <c r="B257" i="6"/>
  <c r="D284" i="1" s="1"/>
  <c r="E257" i="6"/>
  <c r="F257" i="6" s="1"/>
  <c r="J257" i="6" s="1"/>
  <c r="S257" i="6" l="1"/>
  <c r="E284" i="1"/>
  <c r="I258" i="6"/>
  <c r="H258" i="6"/>
  <c r="L257" i="6"/>
  <c r="G284" i="1" s="1"/>
  <c r="B258" i="6"/>
  <c r="D285" i="1" s="1"/>
  <c r="E258" i="6"/>
  <c r="F258" i="6" s="1"/>
  <c r="J258" i="6" s="1"/>
  <c r="D260" i="6"/>
  <c r="G259" i="6"/>
  <c r="C259" i="6"/>
  <c r="C286" i="1"/>
  <c r="S258" i="6" l="1"/>
  <c r="E285" i="1"/>
  <c r="L258" i="6"/>
  <c r="G285" i="1" s="1"/>
  <c r="I259" i="6"/>
  <c r="H259" i="6"/>
  <c r="C260" i="6"/>
  <c r="G260" i="6"/>
  <c r="D261" i="6"/>
  <c r="C287" i="1"/>
  <c r="B259" i="6"/>
  <c r="D286" i="1" s="1"/>
  <c r="E259" i="6"/>
  <c r="F259" i="6" s="1"/>
  <c r="J259" i="6" s="1"/>
  <c r="K258" i="6"/>
  <c r="F285" i="1" s="1"/>
  <c r="S259" i="6" l="1"/>
  <c r="E286" i="1"/>
  <c r="L259" i="6"/>
  <c r="G286" i="1" s="1"/>
  <c r="C261" i="6"/>
  <c r="G261" i="6"/>
  <c r="D262" i="6"/>
  <c r="C288" i="1"/>
  <c r="I260" i="6"/>
  <c r="H260" i="6"/>
  <c r="K260" i="6"/>
  <c r="F287" i="1" s="1"/>
  <c r="L260" i="6"/>
  <c r="G287" i="1" s="1"/>
  <c r="B260" i="6"/>
  <c r="D287" i="1" s="1"/>
  <c r="E260" i="6"/>
  <c r="F260" i="6" s="1"/>
  <c r="J260" i="6" s="1"/>
  <c r="K259" i="6"/>
  <c r="F286" i="1" s="1"/>
  <c r="S260" i="6" l="1"/>
  <c r="E287" i="1"/>
  <c r="B261" i="6"/>
  <c r="D288" i="1" s="1"/>
  <c r="E261" i="6"/>
  <c r="F261" i="6" s="1"/>
  <c r="J261" i="6" s="1"/>
  <c r="G262" i="6"/>
  <c r="C262" i="6"/>
  <c r="B262" i="6" s="1"/>
  <c r="D289" i="1" s="1"/>
  <c r="D263" i="6"/>
  <c r="C289" i="1"/>
  <c r="H261" i="6"/>
  <c r="L261" i="6"/>
  <c r="G288" i="1" s="1"/>
  <c r="K261" i="6"/>
  <c r="F288" i="1" s="1"/>
  <c r="I261" i="6"/>
  <c r="S261" i="6" l="1"/>
  <c r="E288" i="1"/>
  <c r="G263" i="6"/>
  <c r="C263" i="6"/>
  <c r="D264" i="6"/>
  <c r="C290" i="1"/>
  <c r="K262" i="6"/>
  <c r="F289" i="1" s="1"/>
  <c r="H262" i="6"/>
  <c r="L262" i="6"/>
  <c r="G289" i="1" s="1"/>
  <c r="J262" i="6"/>
  <c r="I262" i="6"/>
  <c r="E263" i="6" l="1"/>
  <c r="F263" i="6" s="1"/>
  <c r="B263" i="6"/>
  <c r="D290" i="1" s="1"/>
  <c r="K263" i="6"/>
  <c r="F290" i="1" s="1"/>
  <c r="L263" i="6"/>
  <c r="G290" i="1" s="1"/>
  <c r="J263" i="6"/>
  <c r="I263" i="6"/>
  <c r="H263" i="6"/>
  <c r="S262" i="6"/>
  <c r="E289" i="1"/>
  <c r="G264" i="6"/>
  <c r="C264" i="6"/>
  <c r="D265" i="6"/>
  <c r="C291" i="1"/>
  <c r="E264" i="6" l="1"/>
  <c r="F264" i="6" s="1"/>
  <c r="B264" i="6"/>
  <c r="D291" i="1" s="1"/>
  <c r="G265" i="6"/>
  <c r="C265" i="6"/>
  <c r="D266" i="6"/>
  <c r="C292" i="1"/>
  <c r="K264" i="6"/>
  <c r="F291" i="1" s="1"/>
  <c r="H264" i="6"/>
  <c r="L264" i="6"/>
  <c r="G291" i="1" s="1"/>
  <c r="J264" i="6"/>
  <c r="I264" i="6"/>
  <c r="S263" i="6"/>
  <c r="E290" i="1"/>
  <c r="E265" i="6" l="1"/>
  <c r="F265" i="6" s="1"/>
  <c r="B265" i="6"/>
  <c r="D292" i="1" s="1"/>
  <c r="K265" i="6"/>
  <c r="F292" i="1" s="1"/>
  <c r="L265" i="6"/>
  <c r="G292" i="1" s="1"/>
  <c r="J265" i="6"/>
  <c r="I265" i="6"/>
  <c r="H265" i="6"/>
  <c r="S264" i="6"/>
  <c r="E291" i="1"/>
  <c r="G266" i="6"/>
  <c r="C266" i="6"/>
  <c r="D267" i="6"/>
  <c r="C293" i="1"/>
  <c r="E266" i="6" l="1"/>
  <c r="F266" i="6" s="1"/>
  <c r="B266" i="6"/>
  <c r="D293" i="1" s="1"/>
  <c r="G267" i="6"/>
  <c r="C267" i="6"/>
  <c r="D268" i="6"/>
  <c r="C294" i="1"/>
  <c r="K266" i="6"/>
  <c r="F293" i="1" s="1"/>
  <c r="J266" i="6"/>
  <c r="I266" i="6"/>
  <c r="L266" i="6"/>
  <c r="G293" i="1" s="1"/>
  <c r="H266" i="6"/>
  <c r="S265" i="6"/>
  <c r="E292" i="1"/>
  <c r="I267" i="6" l="1"/>
  <c r="H267" i="6"/>
  <c r="J267" i="6"/>
  <c r="S266" i="6"/>
  <c r="E293" i="1"/>
  <c r="B267" i="6"/>
  <c r="D294" i="1" s="1"/>
  <c r="E267" i="6"/>
  <c r="F267" i="6" s="1"/>
  <c r="G268" i="6"/>
  <c r="C268" i="6"/>
  <c r="D269" i="6"/>
  <c r="C295" i="1"/>
  <c r="G269" i="6" l="1"/>
  <c r="C269" i="6"/>
  <c r="D270" i="6"/>
  <c r="C296" i="1"/>
  <c r="B268" i="6"/>
  <c r="D295" i="1" s="1"/>
  <c r="E268" i="6"/>
  <c r="F268" i="6" s="1"/>
  <c r="K268" i="6"/>
  <c r="F295" i="1" s="1"/>
  <c r="H268" i="6"/>
  <c r="L268" i="6"/>
  <c r="G295" i="1" s="1"/>
  <c r="I268" i="6"/>
  <c r="J268" i="6"/>
  <c r="S267" i="6"/>
  <c r="E294" i="1"/>
  <c r="L267" i="6"/>
  <c r="G294" i="1" s="1"/>
  <c r="K267" i="6"/>
  <c r="F294" i="1" s="1"/>
  <c r="S268" i="6" l="1"/>
  <c r="E295" i="1"/>
  <c r="G270" i="6"/>
  <c r="C270" i="6"/>
  <c r="D271" i="6"/>
  <c r="C297" i="1"/>
  <c r="E269" i="6"/>
  <c r="F269" i="6" s="1"/>
  <c r="J269" i="6" s="1"/>
  <c r="B269" i="6"/>
  <c r="D296" i="1" s="1"/>
  <c r="H269" i="6"/>
  <c r="I269" i="6"/>
  <c r="S269" i="6" l="1"/>
  <c r="E296" i="1"/>
  <c r="E270" i="6"/>
  <c r="F270" i="6" s="1"/>
  <c r="J270" i="6" s="1"/>
  <c r="B270" i="6"/>
  <c r="D297" i="1" s="1"/>
  <c r="I270" i="6"/>
  <c r="H270" i="6"/>
  <c r="L269" i="6"/>
  <c r="G296" i="1" s="1"/>
  <c r="K269" i="6"/>
  <c r="F296" i="1" s="1"/>
  <c r="G271" i="6"/>
  <c r="C271" i="6"/>
  <c r="D272" i="6"/>
  <c r="C298" i="1"/>
  <c r="S270" i="6" l="1"/>
  <c r="E297" i="1"/>
  <c r="I271" i="6"/>
  <c r="H271" i="6"/>
  <c r="G272" i="6"/>
  <c r="C272" i="6"/>
  <c r="D273" i="6"/>
  <c r="C299" i="1"/>
  <c r="B271" i="6"/>
  <c r="D298" i="1" s="1"/>
  <c r="E271" i="6"/>
  <c r="F271" i="6" s="1"/>
  <c r="J271" i="6" s="1"/>
  <c r="L270" i="6"/>
  <c r="G297" i="1" s="1"/>
  <c r="K270" i="6"/>
  <c r="F297" i="1" s="1"/>
  <c r="S271" i="6" l="1"/>
  <c r="E298" i="1"/>
  <c r="H272" i="6"/>
  <c r="I272" i="6"/>
  <c r="K271" i="6"/>
  <c r="F298" i="1" s="1"/>
  <c r="G273" i="6"/>
  <c r="C273" i="6"/>
  <c r="D274" i="6"/>
  <c r="C300" i="1"/>
  <c r="L271" i="6"/>
  <c r="G298" i="1" s="1"/>
  <c r="B272" i="6"/>
  <c r="D299" i="1" s="1"/>
  <c r="E272" i="6"/>
  <c r="F272" i="6" s="1"/>
  <c r="J272" i="6" s="1"/>
  <c r="S272" i="6" l="1"/>
  <c r="E299" i="1"/>
  <c r="G274" i="6"/>
  <c r="C274" i="6"/>
  <c r="D275" i="6"/>
  <c r="C301" i="1"/>
  <c r="K272" i="6"/>
  <c r="F299" i="1" s="1"/>
  <c r="E273" i="6"/>
  <c r="F273" i="6" s="1"/>
  <c r="J273" i="6" s="1"/>
  <c r="B273" i="6"/>
  <c r="D300" i="1" s="1"/>
  <c r="I273" i="6"/>
  <c r="H273" i="6"/>
  <c r="L272" i="6"/>
  <c r="G299" i="1" s="1"/>
  <c r="S273" i="6" l="1"/>
  <c r="E300" i="1"/>
  <c r="E274" i="6"/>
  <c r="F274" i="6" s="1"/>
  <c r="J274" i="6" s="1"/>
  <c r="B274" i="6"/>
  <c r="D301" i="1" s="1"/>
  <c r="I274" i="6"/>
  <c r="L274" i="6"/>
  <c r="G301" i="1" s="1"/>
  <c r="H274" i="6"/>
  <c r="L273" i="6"/>
  <c r="G300" i="1" s="1"/>
  <c r="K273" i="6"/>
  <c r="F300" i="1" s="1"/>
  <c r="G275" i="6"/>
  <c r="C275" i="6"/>
  <c r="D276" i="6"/>
  <c r="C302" i="1"/>
  <c r="S274" i="6" l="1"/>
  <c r="E301" i="1"/>
  <c r="G276" i="6"/>
  <c r="C276" i="6"/>
  <c r="D277" i="6"/>
  <c r="C303" i="1"/>
  <c r="K275" i="6"/>
  <c r="F302" i="1" s="1"/>
  <c r="I275" i="6"/>
  <c r="H275" i="6"/>
  <c r="L275" i="6"/>
  <c r="G302" i="1" s="1"/>
  <c r="B275" i="6"/>
  <c r="D302" i="1" s="1"/>
  <c r="E275" i="6"/>
  <c r="F275" i="6" s="1"/>
  <c r="J275" i="6" s="1"/>
  <c r="K274" i="6"/>
  <c r="F301" i="1" s="1"/>
  <c r="S275" i="6" l="1"/>
  <c r="E302" i="1"/>
  <c r="B276" i="6"/>
  <c r="D303" i="1" s="1"/>
  <c r="E276" i="6"/>
  <c r="F276" i="6" s="1"/>
  <c r="J276" i="6" s="1"/>
  <c r="H276" i="6"/>
  <c r="L276" i="6"/>
  <c r="G303" i="1" s="1"/>
  <c r="I276" i="6"/>
  <c r="G277" i="6"/>
  <c r="C277" i="6"/>
  <c r="D278" i="6"/>
  <c r="C304" i="1"/>
  <c r="S276" i="6" l="1"/>
  <c r="E303" i="1"/>
  <c r="G278" i="6"/>
  <c r="C278" i="6"/>
  <c r="D279" i="6"/>
  <c r="C305" i="1"/>
  <c r="E277" i="6"/>
  <c r="F277" i="6" s="1"/>
  <c r="J277" i="6" s="1"/>
  <c r="B277" i="6"/>
  <c r="D304" i="1" s="1"/>
  <c r="H277" i="6"/>
  <c r="I277" i="6"/>
  <c r="K276" i="6"/>
  <c r="F303" i="1" s="1"/>
  <c r="S277" i="6" l="1"/>
  <c r="E304" i="1"/>
  <c r="E278" i="6"/>
  <c r="F278" i="6" s="1"/>
  <c r="J278" i="6" s="1"/>
  <c r="B278" i="6"/>
  <c r="D305" i="1" s="1"/>
  <c r="I278" i="6"/>
  <c r="L278" i="6"/>
  <c r="G305" i="1" s="1"/>
  <c r="H278" i="6"/>
  <c r="L277" i="6"/>
  <c r="G304" i="1" s="1"/>
  <c r="K277" i="6"/>
  <c r="F304" i="1" s="1"/>
  <c r="G279" i="6"/>
  <c r="C279" i="6"/>
  <c r="D280" i="6"/>
  <c r="C306" i="1"/>
  <c r="S278" i="6" l="1"/>
  <c r="E305" i="1"/>
  <c r="G280" i="6"/>
  <c r="C280" i="6"/>
  <c r="D281" i="6"/>
  <c r="C307" i="1"/>
  <c r="K279" i="6"/>
  <c r="F306" i="1" s="1"/>
  <c r="I279" i="6"/>
  <c r="H279" i="6"/>
  <c r="L279" i="6"/>
  <c r="G306" i="1" s="1"/>
  <c r="J279" i="6"/>
  <c r="B279" i="6"/>
  <c r="D306" i="1" s="1"/>
  <c r="E279" i="6"/>
  <c r="F279" i="6" s="1"/>
  <c r="K278" i="6"/>
  <c r="F305" i="1" s="1"/>
  <c r="H280" i="6" l="1"/>
  <c r="I280" i="6"/>
  <c r="B280" i="6"/>
  <c r="D307" i="1" s="1"/>
  <c r="E280" i="6"/>
  <c r="F280" i="6" s="1"/>
  <c r="J280" i="6" s="1"/>
  <c r="S279" i="6"/>
  <c r="E306" i="1"/>
  <c r="G281" i="6"/>
  <c r="C281" i="6"/>
  <c r="D282" i="6"/>
  <c r="C308" i="1"/>
  <c r="S280" i="6" l="1"/>
  <c r="E307" i="1"/>
  <c r="G282" i="6"/>
  <c r="C282" i="6"/>
  <c r="D283" i="6"/>
  <c r="C309" i="1"/>
  <c r="E281" i="6"/>
  <c r="F281" i="6" s="1"/>
  <c r="J281" i="6" s="1"/>
  <c r="B281" i="6"/>
  <c r="D308" i="1" s="1"/>
  <c r="H281" i="6"/>
  <c r="I281" i="6"/>
  <c r="L280" i="6"/>
  <c r="G307" i="1" s="1"/>
  <c r="K280" i="6"/>
  <c r="F307" i="1" s="1"/>
  <c r="S281" i="6" l="1"/>
  <c r="E308" i="1"/>
  <c r="E282" i="6"/>
  <c r="F282" i="6" s="1"/>
  <c r="J282" i="6" s="1"/>
  <c r="B282" i="6"/>
  <c r="D309" i="1" s="1"/>
  <c r="H282" i="6"/>
  <c r="I282" i="6"/>
  <c r="L281" i="6"/>
  <c r="G308" i="1" s="1"/>
  <c r="K281" i="6"/>
  <c r="F308" i="1" s="1"/>
  <c r="G283" i="6"/>
  <c r="C283" i="6"/>
  <c r="D284" i="6"/>
  <c r="C310" i="1"/>
  <c r="S282" i="6" l="1"/>
  <c r="E309" i="1"/>
  <c r="I283" i="6"/>
  <c r="H283" i="6"/>
  <c r="L283" i="6"/>
  <c r="G310" i="1" s="1"/>
  <c r="G284" i="6"/>
  <c r="C284" i="6"/>
  <c r="D285" i="6"/>
  <c r="C311" i="1"/>
  <c r="B283" i="6"/>
  <c r="D310" i="1" s="1"/>
  <c r="E283" i="6"/>
  <c r="F283" i="6" s="1"/>
  <c r="J283" i="6" s="1"/>
  <c r="L282" i="6"/>
  <c r="G309" i="1" s="1"/>
  <c r="K282" i="6"/>
  <c r="F309" i="1" s="1"/>
  <c r="S283" i="6" l="1"/>
  <c r="E310" i="1"/>
  <c r="H284" i="6"/>
  <c r="I284" i="6"/>
  <c r="K283" i="6"/>
  <c r="F310" i="1" s="1"/>
  <c r="G285" i="6"/>
  <c r="C285" i="6"/>
  <c r="D286" i="6"/>
  <c r="C312" i="1"/>
  <c r="B284" i="6"/>
  <c r="D311" i="1" s="1"/>
  <c r="E284" i="6"/>
  <c r="F284" i="6" s="1"/>
  <c r="J284" i="6" s="1"/>
  <c r="S284" i="6" l="1"/>
  <c r="E311" i="1"/>
  <c r="G286" i="6"/>
  <c r="C286" i="6"/>
  <c r="D287" i="6"/>
  <c r="C313" i="1"/>
  <c r="K284" i="6"/>
  <c r="F311" i="1" s="1"/>
  <c r="E285" i="6"/>
  <c r="F285" i="6" s="1"/>
  <c r="J285" i="6" s="1"/>
  <c r="B285" i="6"/>
  <c r="D312" i="1" s="1"/>
  <c r="L285" i="6"/>
  <c r="G312" i="1" s="1"/>
  <c r="H285" i="6"/>
  <c r="I285" i="6"/>
  <c r="L284" i="6"/>
  <c r="G311" i="1" s="1"/>
  <c r="S285" i="6" l="1"/>
  <c r="E312" i="1"/>
  <c r="E286" i="6"/>
  <c r="F286" i="6" s="1"/>
  <c r="J286" i="6" s="1"/>
  <c r="B286" i="6"/>
  <c r="D313" i="1" s="1"/>
  <c r="I286" i="6"/>
  <c r="H286" i="6"/>
  <c r="K285" i="6"/>
  <c r="F312" i="1" s="1"/>
  <c r="G287" i="6"/>
  <c r="C287" i="6"/>
  <c r="D288" i="6"/>
  <c r="C314" i="1"/>
  <c r="S286" i="6" l="1"/>
  <c r="E313" i="1"/>
  <c r="I287" i="6"/>
  <c r="H287" i="6"/>
  <c r="E287" i="6"/>
  <c r="F287" i="6" s="1"/>
  <c r="J287" i="6" s="1"/>
  <c r="B287" i="6"/>
  <c r="D314" i="1" s="1"/>
  <c r="G288" i="6"/>
  <c r="C288" i="6"/>
  <c r="D289" i="6"/>
  <c r="C315" i="1"/>
  <c r="L286" i="6"/>
  <c r="G313" i="1" s="1"/>
  <c r="K286" i="6"/>
  <c r="F313" i="1" s="1"/>
  <c r="S287" i="6" l="1"/>
  <c r="E314" i="1"/>
  <c r="G289" i="6"/>
  <c r="C289" i="6"/>
  <c r="D290" i="6"/>
  <c r="C316" i="1"/>
  <c r="B288" i="6"/>
  <c r="D315" i="1" s="1"/>
  <c r="E288" i="6"/>
  <c r="F288" i="6" s="1"/>
  <c r="J288" i="6" s="1"/>
  <c r="K287" i="6"/>
  <c r="F314" i="1" s="1"/>
  <c r="H288" i="6"/>
  <c r="L288" i="6"/>
  <c r="G315" i="1" s="1"/>
  <c r="I288" i="6"/>
  <c r="L287" i="6"/>
  <c r="G314" i="1" s="1"/>
  <c r="S288" i="6" l="1"/>
  <c r="E315" i="1"/>
  <c r="B289" i="6"/>
  <c r="D316" i="1" s="1"/>
  <c r="E289" i="6"/>
  <c r="F289" i="6" s="1"/>
  <c r="J289" i="6" s="1"/>
  <c r="I289" i="6"/>
  <c r="H289" i="6"/>
  <c r="K288" i="6"/>
  <c r="F315" i="1" s="1"/>
  <c r="D291" i="6"/>
  <c r="G290" i="6"/>
  <c r="C290" i="6"/>
  <c r="C317" i="1"/>
  <c r="S289" i="6" l="1"/>
  <c r="E316" i="1"/>
  <c r="L289" i="6"/>
  <c r="G316" i="1" s="1"/>
  <c r="L290" i="6"/>
  <c r="G317" i="1" s="1"/>
  <c r="H290" i="6"/>
  <c r="K290" i="6"/>
  <c r="F317" i="1" s="1"/>
  <c r="J290" i="6"/>
  <c r="I290" i="6"/>
  <c r="D292" i="6"/>
  <c r="G291" i="6"/>
  <c r="C291" i="6"/>
  <c r="C318" i="1"/>
  <c r="E290" i="6"/>
  <c r="F290" i="6" s="1"/>
  <c r="B290" i="6"/>
  <c r="D317" i="1" s="1"/>
  <c r="K289" i="6"/>
  <c r="F316" i="1" s="1"/>
  <c r="B291" i="6" l="1"/>
  <c r="D318" i="1" s="1"/>
  <c r="E291" i="6"/>
  <c r="F291" i="6" s="1"/>
  <c r="S290" i="6"/>
  <c r="E317" i="1"/>
  <c r="L291" i="6"/>
  <c r="G318" i="1" s="1"/>
  <c r="H291" i="6"/>
  <c r="K291" i="6"/>
  <c r="F318" i="1" s="1"/>
  <c r="J291" i="6"/>
  <c r="I291" i="6"/>
  <c r="D293" i="6"/>
  <c r="G292" i="6"/>
  <c r="C292" i="6"/>
  <c r="C319" i="1"/>
  <c r="E292" i="6" l="1"/>
  <c r="F292" i="6" s="1"/>
  <c r="B292" i="6"/>
  <c r="D319" i="1" s="1"/>
  <c r="L292" i="6"/>
  <c r="G319" i="1" s="1"/>
  <c r="H292" i="6"/>
  <c r="J292" i="6"/>
  <c r="I292" i="6"/>
  <c r="K292" i="6"/>
  <c r="F319" i="1" s="1"/>
  <c r="D294" i="6"/>
  <c r="C293" i="6"/>
  <c r="G293" i="6"/>
  <c r="C320" i="1"/>
  <c r="S291" i="6"/>
  <c r="E318" i="1"/>
  <c r="D295" i="6" l="1"/>
  <c r="G294" i="6"/>
  <c r="C294" i="6"/>
  <c r="C321" i="1"/>
  <c r="H293" i="6"/>
  <c r="I293" i="6"/>
  <c r="K293" i="6"/>
  <c r="F320" i="1" s="1"/>
  <c r="E293" i="6"/>
  <c r="F293" i="6" s="1"/>
  <c r="J293" i="6" s="1"/>
  <c r="B293" i="6"/>
  <c r="D320" i="1" s="1"/>
  <c r="S292" i="6"/>
  <c r="E319" i="1"/>
  <c r="S293" i="6" l="1"/>
  <c r="E320" i="1"/>
  <c r="B294" i="6"/>
  <c r="D321" i="1" s="1"/>
  <c r="E294" i="6"/>
  <c r="F294" i="6" s="1"/>
  <c r="H294" i="6"/>
  <c r="K294" i="6"/>
  <c r="F321" i="1" s="1"/>
  <c r="J294" i="6"/>
  <c r="I294" i="6"/>
  <c r="L293" i="6"/>
  <c r="G320" i="1" s="1"/>
  <c r="D296" i="6"/>
  <c r="G295" i="6"/>
  <c r="C295" i="6"/>
  <c r="C322" i="1"/>
  <c r="S294" i="6" l="1"/>
  <c r="E321" i="1"/>
  <c r="D297" i="6"/>
  <c r="G296" i="6"/>
  <c r="C296" i="6"/>
  <c r="C323" i="1"/>
  <c r="H295" i="6"/>
  <c r="I295" i="6"/>
  <c r="B295" i="6"/>
  <c r="D322" i="1" s="1"/>
  <c r="E295" i="6"/>
  <c r="F295" i="6" s="1"/>
  <c r="J295" i="6" s="1"/>
  <c r="L294" i="6"/>
  <c r="G321" i="1" s="1"/>
  <c r="S295" i="6" l="1"/>
  <c r="E322" i="1"/>
  <c r="H296" i="6"/>
  <c r="I296" i="6"/>
  <c r="L295" i="6"/>
  <c r="G322" i="1" s="1"/>
  <c r="D298" i="6"/>
  <c r="G297" i="6"/>
  <c r="C297" i="6"/>
  <c r="C324" i="1"/>
  <c r="K295" i="6"/>
  <c r="F322" i="1" s="1"/>
  <c r="B296" i="6"/>
  <c r="D323" i="1" s="1"/>
  <c r="E296" i="6"/>
  <c r="F296" i="6" s="1"/>
  <c r="J296" i="6" s="1"/>
  <c r="S296" i="6" l="1"/>
  <c r="E323" i="1"/>
  <c r="E297" i="6"/>
  <c r="F297" i="6" s="1"/>
  <c r="J297" i="6" s="1"/>
  <c r="B297" i="6"/>
  <c r="D324" i="1" s="1"/>
  <c r="L296" i="6"/>
  <c r="G323" i="1" s="1"/>
  <c r="H297" i="6"/>
  <c r="K297" i="6"/>
  <c r="F324" i="1" s="1"/>
  <c r="I297" i="6"/>
  <c r="D299" i="6"/>
  <c r="G298" i="6"/>
  <c r="C298" i="6"/>
  <c r="C325" i="1"/>
  <c r="K296" i="6"/>
  <c r="F323" i="1" s="1"/>
  <c r="S297" i="6" l="1"/>
  <c r="E324" i="1"/>
  <c r="H298" i="6"/>
  <c r="I298" i="6"/>
  <c r="D300" i="6"/>
  <c r="G299" i="6"/>
  <c r="C299" i="6"/>
  <c r="C326" i="1"/>
  <c r="L297" i="6"/>
  <c r="G324" i="1" s="1"/>
  <c r="B298" i="6"/>
  <c r="D325" i="1" s="1"/>
  <c r="E298" i="6"/>
  <c r="F298" i="6" s="1"/>
  <c r="J298" i="6" s="1"/>
  <c r="S298" i="6" l="1"/>
  <c r="E325" i="1"/>
  <c r="D301" i="6"/>
  <c r="G300" i="6"/>
  <c r="C300" i="6"/>
  <c r="C327" i="1"/>
  <c r="L298" i="6"/>
  <c r="G325" i="1" s="1"/>
  <c r="E299" i="6"/>
  <c r="F299" i="6" s="1"/>
  <c r="J299" i="6" s="1"/>
  <c r="B299" i="6"/>
  <c r="D326" i="1" s="1"/>
  <c r="H299" i="6"/>
  <c r="I299" i="6"/>
  <c r="K298" i="6"/>
  <c r="F325" i="1" s="1"/>
  <c r="S299" i="6" l="1"/>
  <c r="E326" i="1"/>
  <c r="H300" i="6"/>
  <c r="I300" i="6"/>
  <c r="D302" i="6"/>
  <c r="G301" i="6"/>
  <c r="C301" i="6"/>
  <c r="C328" i="1"/>
  <c r="K299" i="6"/>
  <c r="F326" i="1" s="1"/>
  <c r="L299" i="6"/>
  <c r="G326" i="1" s="1"/>
  <c r="B300" i="6"/>
  <c r="D327" i="1" s="1"/>
  <c r="E300" i="6"/>
  <c r="F300" i="6" s="1"/>
  <c r="J300" i="6" s="1"/>
  <c r="S300" i="6" l="1"/>
  <c r="E327" i="1"/>
  <c r="D303" i="6"/>
  <c r="G302" i="6"/>
  <c r="C302" i="6"/>
  <c r="C329" i="1"/>
  <c r="L300" i="6"/>
  <c r="G327" i="1" s="1"/>
  <c r="B301" i="6"/>
  <c r="D328" i="1" s="1"/>
  <c r="E301" i="6"/>
  <c r="F301" i="6" s="1"/>
  <c r="L301" i="6"/>
  <c r="G328" i="1" s="1"/>
  <c r="H301" i="6"/>
  <c r="K301" i="6"/>
  <c r="F328" i="1" s="1"/>
  <c r="J301" i="6"/>
  <c r="I301" i="6"/>
  <c r="K300" i="6"/>
  <c r="F327" i="1" s="1"/>
  <c r="H302" i="6" l="1"/>
  <c r="K302" i="6"/>
  <c r="F329" i="1" s="1"/>
  <c r="I302" i="6"/>
  <c r="D304" i="6"/>
  <c r="G303" i="6"/>
  <c r="C303" i="6"/>
  <c r="C330" i="1"/>
  <c r="S301" i="6"/>
  <c r="E328" i="1"/>
  <c r="B302" i="6"/>
  <c r="D329" i="1" s="1"/>
  <c r="E302" i="6"/>
  <c r="F302" i="6" s="1"/>
  <c r="J302" i="6" s="1"/>
  <c r="S302" i="6" l="1"/>
  <c r="E329" i="1"/>
  <c r="B303" i="6"/>
  <c r="D330" i="1" s="1"/>
  <c r="E303" i="6"/>
  <c r="F303" i="6" s="1"/>
  <c r="H303" i="6"/>
  <c r="K303" i="6"/>
  <c r="F330" i="1" s="1"/>
  <c r="J303" i="6"/>
  <c r="I303" i="6"/>
  <c r="G304" i="6"/>
  <c r="C304" i="6"/>
  <c r="D305" i="6"/>
  <c r="C331" i="1"/>
  <c r="L302" i="6"/>
  <c r="G329" i="1" s="1"/>
  <c r="G305" i="6" l="1"/>
  <c r="D306" i="6"/>
  <c r="C305" i="6"/>
  <c r="C332" i="1"/>
  <c r="B304" i="6"/>
  <c r="D331" i="1" s="1"/>
  <c r="E304" i="6"/>
  <c r="F304" i="6" s="1"/>
  <c r="S303" i="6"/>
  <c r="E330" i="1"/>
  <c r="I304" i="6"/>
  <c r="H304" i="6"/>
  <c r="L304" i="6"/>
  <c r="G331" i="1" s="1"/>
  <c r="K304" i="6"/>
  <c r="F331" i="1" s="1"/>
  <c r="J304" i="6"/>
  <c r="L303" i="6"/>
  <c r="G330" i="1" s="1"/>
  <c r="D307" i="6" l="1"/>
  <c r="G306" i="6"/>
  <c r="C306" i="6"/>
  <c r="C333" i="1"/>
  <c r="E305" i="6"/>
  <c r="F305" i="6" s="1"/>
  <c r="B305" i="6"/>
  <c r="D332" i="1" s="1"/>
  <c r="S304" i="6"/>
  <c r="E331" i="1"/>
  <c r="I305" i="6"/>
  <c r="L305" i="6"/>
  <c r="G332" i="1" s="1"/>
  <c r="K305" i="6"/>
  <c r="F332" i="1" s="1"/>
  <c r="J305" i="6"/>
  <c r="H305" i="6"/>
  <c r="E306" i="6" l="1"/>
  <c r="F306" i="6" s="1"/>
  <c r="B306" i="6"/>
  <c r="D333" i="1" s="1"/>
  <c r="I306" i="6"/>
  <c r="K306" i="6"/>
  <c r="F333" i="1" s="1"/>
  <c r="J306" i="6"/>
  <c r="H306" i="6"/>
  <c r="L306" i="6"/>
  <c r="G333" i="1" s="1"/>
  <c r="S305" i="6"/>
  <c r="E332" i="1"/>
  <c r="C307" i="6"/>
  <c r="G307" i="6"/>
  <c r="D308" i="6"/>
  <c r="C334" i="1"/>
  <c r="C308" i="6" l="1"/>
  <c r="G308" i="6"/>
  <c r="D309" i="6"/>
  <c r="C335" i="1"/>
  <c r="I307" i="6"/>
  <c r="H307" i="6"/>
  <c r="L307" i="6"/>
  <c r="G334" i="1" s="1"/>
  <c r="K307" i="6"/>
  <c r="F334" i="1" s="1"/>
  <c r="E307" i="6"/>
  <c r="F307" i="6" s="1"/>
  <c r="J307" i="6" s="1"/>
  <c r="B307" i="6"/>
  <c r="D334" i="1" s="1"/>
  <c r="S306" i="6"/>
  <c r="E333" i="1"/>
  <c r="S307" i="6" l="1"/>
  <c r="E334" i="1"/>
  <c r="G309" i="6"/>
  <c r="D310" i="6"/>
  <c r="C309" i="6"/>
  <c r="C336" i="1"/>
  <c r="I308" i="6"/>
  <c r="H308" i="6"/>
  <c r="E308" i="6"/>
  <c r="F308" i="6" s="1"/>
  <c r="J308" i="6" s="1"/>
  <c r="B308" i="6"/>
  <c r="D335" i="1" s="1"/>
  <c r="S308" i="6" l="1"/>
  <c r="E335" i="1"/>
  <c r="D311" i="6"/>
  <c r="C310" i="6"/>
  <c r="G310" i="6"/>
  <c r="C337" i="1"/>
  <c r="I309" i="6"/>
  <c r="L309" i="6"/>
  <c r="G336" i="1" s="1"/>
  <c r="H309" i="6"/>
  <c r="K308" i="6"/>
  <c r="F335" i="1" s="1"/>
  <c r="L308" i="6"/>
  <c r="G335" i="1" s="1"/>
  <c r="E309" i="6"/>
  <c r="F309" i="6" s="1"/>
  <c r="J309" i="6" s="1"/>
  <c r="B309" i="6"/>
  <c r="D336" i="1" s="1"/>
  <c r="S309" i="6" l="1"/>
  <c r="E336" i="1"/>
  <c r="E310" i="6"/>
  <c r="F310" i="6" s="1"/>
  <c r="B310" i="6"/>
  <c r="D337" i="1" s="1"/>
  <c r="C311" i="6"/>
  <c r="G311" i="6"/>
  <c r="D312" i="6"/>
  <c r="C338" i="1"/>
  <c r="K309" i="6"/>
  <c r="F336" i="1" s="1"/>
  <c r="I310" i="6"/>
  <c r="K310" i="6"/>
  <c r="F337" i="1" s="1"/>
  <c r="J310" i="6"/>
  <c r="H310" i="6"/>
  <c r="L310" i="6"/>
  <c r="G337" i="1" s="1"/>
  <c r="S310" i="6" l="1"/>
  <c r="E337" i="1"/>
  <c r="C312" i="6"/>
  <c r="G312" i="6"/>
  <c r="D313" i="6"/>
  <c r="C339" i="1"/>
  <c r="I311" i="6"/>
  <c r="H311" i="6"/>
  <c r="E311" i="6"/>
  <c r="F311" i="6" s="1"/>
  <c r="J311" i="6" s="1"/>
  <c r="B311" i="6"/>
  <c r="D338" i="1" s="1"/>
  <c r="S311" i="6" l="1"/>
  <c r="E338" i="1"/>
  <c r="I312" i="6"/>
  <c r="H312" i="6"/>
  <c r="E312" i="6"/>
  <c r="F312" i="6" s="1"/>
  <c r="J312" i="6" s="1"/>
  <c r="B312" i="6"/>
  <c r="D339" i="1" s="1"/>
  <c r="K311" i="6"/>
  <c r="F338" i="1" s="1"/>
  <c r="L311" i="6"/>
  <c r="G338" i="1" s="1"/>
  <c r="G313" i="6"/>
  <c r="D314" i="6"/>
  <c r="C313" i="6"/>
  <c r="C346" i="1"/>
  <c r="S312" i="6" l="1"/>
  <c r="E339" i="1"/>
  <c r="I313" i="6"/>
  <c r="L313" i="6"/>
  <c r="G346" i="1" s="1"/>
  <c r="J313" i="6"/>
  <c r="H313" i="6"/>
  <c r="K312" i="6"/>
  <c r="F339" i="1" s="1"/>
  <c r="E313" i="6"/>
  <c r="F313" i="6" s="1"/>
  <c r="B313" i="6"/>
  <c r="D346" i="1" s="1"/>
  <c r="D315" i="6"/>
  <c r="C314" i="6"/>
  <c r="G314" i="6"/>
  <c r="C347" i="1"/>
  <c r="L312" i="6"/>
  <c r="G339" i="1" s="1"/>
  <c r="S313" i="6" l="1"/>
  <c r="E346" i="1"/>
  <c r="E314" i="6"/>
  <c r="F314" i="6" s="1"/>
  <c r="B314" i="6"/>
  <c r="D347" i="1" s="1"/>
  <c r="C315" i="6"/>
  <c r="G315" i="6"/>
  <c r="D316" i="6"/>
  <c r="C348" i="1"/>
  <c r="I314" i="6"/>
  <c r="J314" i="6"/>
  <c r="H314" i="6"/>
  <c r="K313" i="6"/>
  <c r="F346" i="1" s="1"/>
  <c r="S314" i="6" l="1"/>
  <c r="E347" i="1"/>
  <c r="C316" i="6"/>
  <c r="G316" i="6"/>
  <c r="D317" i="6"/>
  <c r="C349" i="1"/>
  <c r="K314" i="6"/>
  <c r="F347" i="1" s="1"/>
  <c r="I315" i="6"/>
  <c r="H315" i="6"/>
  <c r="L315" i="6"/>
  <c r="G348" i="1" s="1"/>
  <c r="K315" i="6"/>
  <c r="F348" i="1" s="1"/>
  <c r="L314" i="6"/>
  <c r="G347" i="1" s="1"/>
  <c r="E315" i="6"/>
  <c r="F315" i="6" s="1"/>
  <c r="J315" i="6" s="1"/>
  <c r="B315" i="6"/>
  <c r="D348" i="1" s="1"/>
  <c r="S315" i="6" l="1"/>
  <c r="E348" i="1"/>
  <c r="I316" i="6"/>
  <c r="H316" i="6"/>
  <c r="E316" i="6"/>
  <c r="F316" i="6" s="1"/>
  <c r="J316" i="6" s="1"/>
  <c r="B316" i="6"/>
  <c r="D349" i="1" s="1"/>
  <c r="G317" i="6"/>
  <c r="D318" i="6"/>
  <c r="C317" i="6"/>
  <c r="C350" i="1"/>
  <c r="S316" i="6" l="1"/>
  <c r="E349" i="1"/>
  <c r="E317" i="6"/>
  <c r="F317" i="6" s="1"/>
  <c r="J317" i="6" s="1"/>
  <c r="B317" i="6"/>
  <c r="D350" i="1" s="1"/>
  <c r="D319" i="6"/>
  <c r="C318" i="6"/>
  <c r="G318" i="6"/>
  <c r="C351" i="1"/>
  <c r="K316" i="6"/>
  <c r="F349" i="1" s="1"/>
  <c r="I317" i="6"/>
  <c r="L317" i="6"/>
  <c r="G350" i="1" s="1"/>
  <c r="K317" i="6"/>
  <c r="F350" i="1" s="1"/>
  <c r="H317" i="6"/>
  <c r="L316" i="6"/>
  <c r="G349" i="1" s="1"/>
  <c r="S317" i="6" l="1"/>
  <c r="E350" i="1"/>
  <c r="E318" i="6"/>
  <c r="F318" i="6" s="1"/>
  <c r="J318" i="6" s="1"/>
  <c r="B318" i="6"/>
  <c r="D351" i="1" s="1"/>
  <c r="I318" i="6"/>
  <c r="L318" i="6"/>
  <c r="G351" i="1" s="1"/>
  <c r="H318" i="6"/>
  <c r="C319" i="6"/>
  <c r="D320" i="6"/>
  <c r="G319" i="6"/>
  <c r="C352" i="1"/>
  <c r="S318" i="6" l="1"/>
  <c r="E351" i="1"/>
  <c r="C320" i="6"/>
  <c r="G320" i="6"/>
  <c r="D321" i="6"/>
  <c r="C353" i="1"/>
  <c r="K318" i="6"/>
  <c r="F351" i="1" s="1"/>
  <c r="I319" i="6"/>
  <c r="H319" i="6"/>
  <c r="L319" i="6"/>
  <c r="G352" i="1" s="1"/>
  <c r="K319" i="6"/>
  <c r="F352" i="1" s="1"/>
  <c r="E319" i="6"/>
  <c r="F319" i="6" s="1"/>
  <c r="J319" i="6" s="1"/>
  <c r="B319" i="6"/>
  <c r="D352" i="1" s="1"/>
  <c r="S319" i="6" l="1"/>
  <c r="E352" i="1"/>
  <c r="I320" i="6"/>
  <c r="H320" i="6"/>
  <c r="K320" i="6"/>
  <c r="F353" i="1" s="1"/>
  <c r="E320" i="6"/>
  <c r="F320" i="6" s="1"/>
  <c r="J320" i="6" s="1"/>
  <c r="B320" i="6"/>
  <c r="D353" i="1" s="1"/>
  <c r="G321" i="6"/>
  <c r="D322" i="6"/>
  <c r="C321" i="6"/>
  <c r="C354" i="1"/>
  <c r="S320" i="6" l="1"/>
  <c r="E353" i="1"/>
  <c r="I321" i="6"/>
  <c r="H321" i="6"/>
  <c r="E321" i="6"/>
  <c r="F321" i="6" s="1"/>
  <c r="J321" i="6" s="1"/>
  <c r="B321" i="6"/>
  <c r="D354" i="1" s="1"/>
  <c r="D323" i="6"/>
  <c r="G322" i="6"/>
  <c r="C322" i="6"/>
  <c r="C355" i="1"/>
  <c r="L320" i="6"/>
  <c r="G353" i="1" s="1"/>
  <c r="S321" i="6" l="1"/>
  <c r="E354" i="1"/>
  <c r="L321" i="6"/>
  <c r="G354" i="1" s="1"/>
  <c r="I322" i="6"/>
  <c r="H322" i="6"/>
  <c r="E322" i="6"/>
  <c r="F322" i="6" s="1"/>
  <c r="J322" i="6" s="1"/>
  <c r="B322" i="6"/>
  <c r="D355" i="1" s="1"/>
  <c r="C323" i="6"/>
  <c r="G323" i="6"/>
  <c r="D324" i="6"/>
  <c r="C356" i="1"/>
  <c r="K321" i="6"/>
  <c r="F354" i="1" s="1"/>
  <c r="S322" i="6" l="1"/>
  <c r="E355" i="1"/>
  <c r="C324" i="6"/>
  <c r="G324" i="6"/>
  <c r="D325" i="6"/>
  <c r="C357" i="1"/>
  <c r="I323" i="6"/>
  <c r="H323" i="6"/>
  <c r="L322" i="6"/>
  <c r="G355" i="1" s="1"/>
  <c r="E323" i="6"/>
  <c r="F323" i="6" s="1"/>
  <c r="J323" i="6" s="1"/>
  <c r="B323" i="6"/>
  <c r="D356" i="1" s="1"/>
  <c r="K322" i="6"/>
  <c r="F355" i="1" s="1"/>
  <c r="S323" i="6" l="1"/>
  <c r="E356" i="1"/>
  <c r="I324" i="6"/>
  <c r="H324" i="6"/>
  <c r="L323" i="6"/>
  <c r="G356" i="1" s="1"/>
  <c r="E324" i="6"/>
  <c r="F324" i="6" s="1"/>
  <c r="J324" i="6" s="1"/>
  <c r="B324" i="6"/>
  <c r="D357" i="1" s="1"/>
  <c r="K323" i="6"/>
  <c r="F356" i="1" s="1"/>
  <c r="G325" i="6"/>
  <c r="D326" i="6"/>
  <c r="C325" i="6"/>
  <c r="C358" i="1"/>
  <c r="S324" i="6" l="1"/>
  <c r="E357" i="1"/>
  <c r="I325" i="6"/>
  <c r="J325" i="6"/>
  <c r="H325" i="6"/>
  <c r="E325" i="6"/>
  <c r="F325" i="6" s="1"/>
  <c r="B325" i="6"/>
  <c r="D358" i="1" s="1"/>
  <c r="K324" i="6"/>
  <c r="F357" i="1" s="1"/>
  <c r="D327" i="6"/>
  <c r="C326" i="6"/>
  <c r="G326" i="6"/>
  <c r="C359" i="1"/>
  <c r="L324" i="6"/>
  <c r="G357" i="1" s="1"/>
  <c r="E326" i="6" l="1"/>
  <c r="F326" i="6" s="1"/>
  <c r="B326" i="6"/>
  <c r="D359" i="1" s="1"/>
  <c r="L325" i="6"/>
  <c r="G358" i="1" s="1"/>
  <c r="C327" i="6"/>
  <c r="D328" i="6"/>
  <c r="G327" i="6"/>
  <c r="C360" i="1"/>
  <c r="S325" i="6"/>
  <c r="E358" i="1"/>
  <c r="I326" i="6"/>
  <c r="K326" i="6"/>
  <c r="F359" i="1" s="1"/>
  <c r="J326" i="6"/>
  <c r="L326" i="6"/>
  <c r="G359" i="1" s="1"/>
  <c r="H326" i="6"/>
  <c r="K325" i="6"/>
  <c r="F358" i="1" s="1"/>
  <c r="S326" i="6" l="1"/>
  <c r="E359" i="1"/>
  <c r="E327" i="6"/>
  <c r="F327" i="6" s="1"/>
  <c r="J327" i="6" s="1"/>
  <c r="B327" i="6"/>
  <c r="D360" i="1" s="1"/>
  <c r="I327" i="6"/>
  <c r="H327" i="6"/>
  <c r="L327" i="6"/>
  <c r="G360" i="1" s="1"/>
  <c r="C328" i="6"/>
  <c r="G328" i="6"/>
  <c r="D329" i="6"/>
  <c r="C361" i="1"/>
  <c r="S327" i="6" l="1"/>
  <c r="E360" i="1"/>
  <c r="I328" i="6"/>
  <c r="H328" i="6"/>
  <c r="G329" i="6"/>
  <c r="D330" i="6"/>
  <c r="C329" i="6"/>
  <c r="C362" i="1"/>
  <c r="E328" i="6"/>
  <c r="F328" i="6" s="1"/>
  <c r="J328" i="6" s="1"/>
  <c r="B328" i="6"/>
  <c r="D361" i="1" s="1"/>
  <c r="K327" i="6"/>
  <c r="F360" i="1" s="1"/>
  <c r="S328" i="6" l="1"/>
  <c r="E361" i="1"/>
  <c r="I329" i="6"/>
  <c r="H329" i="6"/>
  <c r="E329" i="6"/>
  <c r="F329" i="6" s="1"/>
  <c r="J329" i="6" s="1"/>
  <c r="B329" i="6"/>
  <c r="D362" i="1" s="1"/>
  <c r="K328" i="6"/>
  <c r="F361" i="1" s="1"/>
  <c r="D331" i="6"/>
  <c r="G330" i="6"/>
  <c r="C330" i="6"/>
  <c r="C363" i="1"/>
  <c r="L328" i="6"/>
  <c r="G361" i="1" s="1"/>
  <c r="S329" i="6" l="1"/>
  <c r="E362" i="1"/>
  <c r="I330" i="6"/>
  <c r="H330" i="6"/>
  <c r="L329" i="6"/>
  <c r="G362" i="1" s="1"/>
  <c r="C331" i="6"/>
  <c r="G331" i="6"/>
  <c r="D332" i="6"/>
  <c r="C364" i="1"/>
  <c r="E330" i="6"/>
  <c r="F330" i="6" s="1"/>
  <c r="J330" i="6" s="1"/>
  <c r="B330" i="6"/>
  <c r="D363" i="1" s="1"/>
  <c r="K329" i="6"/>
  <c r="F362" i="1" s="1"/>
  <c r="S330" i="6" l="1"/>
  <c r="E363" i="1"/>
  <c r="K330" i="6"/>
  <c r="F363" i="1" s="1"/>
  <c r="C332" i="6"/>
  <c r="G332" i="6"/>
  <c r="D333" i="6"/>
  <c r="C365" i="1"/>
  <c r="L330" i="6"/>
  <c r="G363" i="1" s="1"/>
  <c r="I331" i="6"/>
  <c r="H331" i="6"/>
  <c r="L331" i="6"/>
  <c r="G364" i="1" s="1"/>
  <c r="E331" i="6"/>
  <c r="F331" i="6" s="1"/>
  <c r="J331" i="6" s="1"/>
  <c r="B331" i="6"/>
  <c r="D364" i="1" s="1"/>
  <c r="S331" i="6" l="1"/>
  <c r="E364" i="1"/>
  <c r="E332" i="6"/>
  <c r="F332" i="6" s="1"/>
  <c r="J332" i="6" s="1"/>
  <c r="B332" i="6"/>
  <c r="D365" i="1" s="1"/>
  <c r="G333" i="6"/>
  <c r="D334" i="6"/>
  <c r="C333" i="6"/>
  <c r="C366" i="1"/>
  <c r="K331" i="6"/>
  <c r="F364" i="1" s="1"/>
  <c r="I332" i="6"/>
  <c r="H332" i="6"/>
  <c r="L332" i="6"/>
  <c r="G365" i="1" s="1"/>
  <c r="S332" i="6" l="1"/>
  <c r="E365" i="1"/>
  <c r="D335" i="6"/>
  <c r="C334" i="6"/>
  <c r="G334" i="6"/>
  <c r="C367" i="1"/>
  <c r="E333" i="6"/>
  <c r="F333" i="6" s="1"/>
  <c r="J333" i="6" s="1"/>
  <c r="B333" i="6"/>
  <c r="D366" i="1" s="1"/>
  <c r="K332" i="6"/>
  <c r="F365" i="1" s="1"/>
  <c r="I333" i="6"/>
  <c r="L333" i="6"/>
  <c r="G366" i="1" s="1"/>
  <c r="K333" i="6"/>
  <c r="F366" i="1" s="1"/>
  <c r="H333" i="6"/>
  <c r="S333" i="6" l="1"/>
  <c r="E366" i="1"/>
  <c r="E334" i="6"/>
  <c r="F334" i="6" s="1"/>
  <c r="B334" i="6"/>
  <c r="D367" i="1" s="1"/>
  <c r="C335" i="6"/>
  <c r="G335" i="6"/>
  <c r="D336" i="6"/>
  <c r="C368" i="1"/>
  <c r="I334" i="6"/>
  <c r="K334" i="6"/>
  <c r="F367" i="1" s="1"/>
  <c r="J334" i="6"/>
  <c r="L334" i="6"/>
  <c r="G367" i="1" s="1"/>
  <c r="H334" i="6"/>
  <c r="S334" i="6" l="1"/>
  <c r="E367" i="1"/>
  <c r="C336" i="6"/>
  <c r="G336" i="6"/>
  <c r="D337" i="6"/>
  <c r="C369" i="1"/>
  <c r="I335" i="6"/>
  <c r="H335" i="6"/>
  <c r="E335" i="6"/>
  <c r="F335" i="6" s="1"/>
  <c r="J335" i="6" s="1"/>
  <c r="B335" i="6"/>
  <c r="D368" i="1" s="1"/>
  <c r="S335" i="6" l="1"/>
  <c r="E368" i="1"/>
  <c r="I336" i="6"/>
  <c r="H336" i="6"/>
  <c r="K336" i="6"/>
  <c r="F369" i="1" s="1"/>
  <c r="K335" i="6"/>
  <c r="F368" i="1" s="1"/>
  <c r="E336" i="6"/>
  <c r="F336" i="6" s="1"/>
  <c r="J336" i="6" s="1"/>
  <c r="B336" i="6"/>
  <c r="D369" i="1" s="1"/>
  <c r="L335" i="6"/>
  <c r="G368" i="1" s="1"/>
  <c r="G337" i="6"/>
  <c r="D338" i="6"/>
  <c r="C337" i="6"/>
  <c r="C370" i="1"/>
  <c r="S336" i="6" l="1"/>
  <c r="E369" i="1"/>
  <c r="I337" i="6"/>
  <c r="H337" i="6"/>
  <c r="E337" i="6"/>
  <c r="F337" i="6" s="1"/>
  <c r="J337" i="6" s="1"/>
  <c r="B337" i="6"/>
  <c r="D370" i="1" s="1"/>
  <c r="D339" i="6"/>
  <c r="C338" i="6"/>
  <c r="G338" i="6"/>
  <c r="C371" i="1"/>
  <c r="L336" i="6"/>
  <c r="G369" i="1" s="1"/>
  <c r="S337" i="6" l="1"/>
  <c r="E370" i="1"/>
  <c r="I338" i="6"/>
  <c r="K338" i="6"/>
  <c r="F371" i="1" s="1"/>
  <c r="H338" i="6"/>
  <c r="L338" i="6"/>
  <c r="G371" i="1" s="1"/>
  <c r="L337" i="6"/>
  <c r="G370" i="1" s="1"/>
  <c r="E338" i="6"/>
  <c r="F338" i="6" s="1"/>
  <c r="J338" i="6" s="1"/>
  <c r="B338" i="6"/>
  <c r="D371" i="1" s="1"/>
  <c r="D340" i="6"/>
  <c r="C339" i="6"/>
  <c r="G339" i="6"/>
  <c r="C372" i="1"/>
  <c r="K337" i="6"/>
  <c r="F370" i="1" s="1"/>
  <c r="S338" i="6" l="1"/>
  <c r="E371" i="1"/>
  <c r="E339" i="6"/>
  <c r="F339" i="6" s="1"/>
  <c r="J339" i="6" s="1"/>
  <c r="B339" i="6"/>
  <c r="D372" i="1" s="1"/>
  <c r="D341" i="6"/>
  <c r="C340" i="6"/>
  <c r="G340" i="6"/>
  <c r="C373" i="1"/>
  <c r="I339" i="6"/>
  <c r="H339" i="6"/>
  <c r="L339" i="6"/>
  <c r="G372" i="1" s="1"/>
  <c r="S339" i="6" l="1"/>
  <c r="E372" i="1"/>
  <c r="L340" i="6"/>
  <c r="G373" i="1" s="1"/>
  <c r="H340" i="6"/>
  <c r="I340" i="6"/>
  <c r="B340" i="6"/>
  <c r="D373" i="1" s="1"/>
  <c r="E340" i="6"/>
  <c r="F340" i="6" s="1"/>
  <c r="J340" i="6" s="1"/>
  <c r="K339" i="6"/>
  <c r="F372" i="1" s="1"/>
  <c r="D342" i="6"/>
  <c r="C341" i="6"/>
  <c r="G341" i="6"/>
  <c r="C374" i="1"/>
  <c r="S340" i="6" l="1"/>
  <c r="E373" i="1"/>
  <c r="E341" i="6"/>
  <c r="F341" i="6" s="1"/>
  <c r="B341" i="6"/>
  <c r="D374" i="1" s="1"/>
  <c r="D343" i="6"/>
  <c r="C342" i="6"/>
  <c r="G342" i="6"/>
  <c r="C375" i="1"/>
  <c r="H341" i="6"/>
  <c r="J341" i="6"/>
  <c r="K341" i="6"/>
  <c r="F374" i="1" s="1"/>
  <c r="I341" i="6"/>
  <c r="K340" i="6"/>
  <c r="F373" i="1" s="1"/>
  <c r="S341" i="6" l="1"/>
  <c r="E374" i="1"/>
  <c r="L342" i="6"/>
  <c r="G375" i="1" s="1"/>
  <c r="H342" i="6"/>
  <c r="I342" i="6"/>
  <c r="K342" i="6"/>
  <c r="F375" i="1" s="1"/>
  <c r="J342" i="6"/>
  <c r="B342" i="6"/>
  <c r="D375" i="1" s="1"/>
  <c r="E342" i="6"/>
  <c r="F342" i="6" s="1"/>
  <c r="L341" i="6"/>
  <c r="G374" i="1" s="1"/>
  <c r="D344" i="6"/>
  <c r="G343" i="6"/>
  <c r="C343" i="6"/>
  <c r="C376" i="1"/>
  <c r="D345" i="6" l="1"/>
  <c r="C344" i="6"/>
  <c r="G344" i="6"/>
  <c r="C377" i="1"/>
  <c r="H343" i="6"/>
  <c r="J343" i="6"/>
  <c r="I343" i="6"/>
  <c r="S342" i="6"/>
  <c r="E375" i="1"/>
  <c r="B343" i="6"/>
  <c r="D376" i="1" s="1"/>
  <c r="E343" i="6"/>
  <c r="F343" i="6" s="1"/>
  <c r="S343" i="6" l="1"/>
  <c r="E376" i="1"/>
  <c r="H344" i="6"/>
  <c r="I344" i="6"/>
  <c r="E344" i="6"/>
  <c r="F344" i="6" s="1"/>
  <c r="J344" i="6" s="1"/>
  <c r="B344" i="6"/>
  <c r="D377" i="1" s="1"/>
  <c r="K343" i="6"/>
  <c r="F376" i="1" s="1"/>
  <c r="L343" i="6"/>
  <c r="G376" i="1" s="1"/>
  <c r="D346" i="6"/>
  <c r="G345" i="6"/>
  <c r="C345" i="6"/>
  <c r="C378" i="1"/>
  <c r="S344" i="6" l="1"/>
  <c r="E377" i="1"/>
  <c r="C346" i="6"/>
  <c r="B346" i="6" s="1"/>
  <c r="D379" i="1" s="1"/>
  <c r="D347" i="6"/>
  <c r="G346" i="6"/>
  <c r="C379" i="1"/>
  <c r="L344" i="6"/>
  <c r="G377" i="1" s="1"/>
  <c r="E345" i="6"/>
  <c r="F345" i="6" s="1"/>
  <c r="J345" i="6" s="1"/>
  <c r="B345" i="6"/>
  <c r="D378" i="1" s="1"/>
  <c r="H345" i="6"/>
  <c r="I345" i="6"/>
  <c r="K344" i="6"/>
  <c r="F377" i="1" s="1"/>
  <c r="S345" i="6" l="1"/>
  <c r="E378" i="1"/>
  <c r="L345" i="6"/>
  <c r="G378" i="1" s="1"/>
  <c r="D348" i="6"/>
  <c r="C347" i="6"/>
  <c r="G347" i="6"/>
  <c r="C380" i="1"/>
  <c r="K345" i="6"/>
  <c r="F378" i="1" s="1"/>
  <c r="I346" i="6"/>
  <c r="J346" i="6"/>
  <c r="K346" i="6"/>
  <c r="F379" i="1" s="1"/>
  <c r="H346" i="6"/>
  <c r="L346" i="6"/>
  <c r="G379" i="1" s="1"/>
  <c r="G348" i="6" l="1"/>
  <c r="C348" i="6"/>
  <c r="D349" i="6"/>
  <c r="C381" i="1"/>
  <c r="S346" i="6"/>
  <c r="E379" i="1"/>
  <c r="I347" i="6"/>
  <c r="H347" i="6"/>
  <c r="E347" i="6"/>
  <c r="F347" i="6" s="1"/>
  <c r="J347" i="6" s="1"/>
  <c r="B347" i="6"/>
  <c r="D380" i="1" s="1"/>
  <c r="S347" i="6" l="1"/>
  <c r="E380" i="1"/>
  <c r="K347" i="6"/>
  <c r="F380" i="1" s="1"/>
  <c r="G349" i="6"/>
  <c r="C349" i="6"/>
  <c r="D350" i="6"/>
  <c r="C382" i="1"/>
  <c r="L347" i="6"/>
  <c r="G380" i="1" s="1"/>
  <c r="B348" i="6"/>
  <c r="D381" i="1" s="1"/>
  <c r="E348" i="6"/>
  <c r="F348" i="6" s="1"/>
  <c r="J348" i="6" s="1"/>
  <c r="K348" i="6"/>
  <c r="F381" i="1" s="1"/>
  <c r="H348" i="6"/>
  <c r="L348" i="6"/>
  <c r="G381" i="1" s="1"/>
  <c r="I348" i="6"/>
  <c r="S348" i="6" l="1"/>
  <c r="E381" i="1"/>
  <c r="G350" i="6"/>
  <c r="C350" i="6"/>
  <c r="D351" i="6"/>
  <c r="C383" i="1"/>
  <c r="I349" i="6"/>
  <c r="H349" i="6"/>
  <c r="E349" i="6"/>
  <c r="F349" i="6" s="1"/>
  <c r="J349" i="6" s="1"/>
  <c r="B349" i="6"/>
  <c r="D382" i="1" s="1"/>
  <c r="S349" i="6" l="1"/>
  <c r="E382" i="1"/>
  <c r="K350" i="6"/>
  <c r="F383" i="1" s="1"/>
  <c r="J350" i="6"/>
  <c r="H350" i="6"/>
  <c r="I350" i="6"/>
  <c r="L349" i="6"/>
  <c r="G382" i="1" s="1"/>
  <c r="K349" i="6"/>
  <c r="F382" i="1" s="1"/>
  <c r="E350" i="6"/>
  <c r="F350" i="6" s="1"/>
  <c r="B350" i="6"/>
  <c r="D383" i="1" s="1"/>
  <c r="G351" i="6"/>
  <c r="C351" i="6"/>
  <c r="D352" i="6"/>
  <c r="C384" i="1"/>
  <c r="I351" i="6" l="1"/>
  <c r="L351" i="6"/>
  <c r="G384" i="1" s="1"/>
  <c r="H351" i="6"/>
  <c r="S350" i="6"/>
  <c r="E383" i="1"/>
  <c r="L350" i="6"/>
  <c r="G383" i="1" s="1"/>
  <c r="G352" i="6"/>
  <c r="C352" i="6"/>
  <c r="D353" i="6"/>
  <c r="C385" i="1"/>
  <c r="B351" i="6"/>
  <c r="D384" i="1" s="1"/>
  <c r="E351" i="6"/>
  <c r="F351" i="6" s="1"/>
  <c r="J351" i="6" s="1"/>
  <c r="S351" i="6" l="1"/>
  <c r="E384" i="1"/>
  <c r="B352" i="6"/>
  <c r="D385" i="1" s="1"/>
  <c r="E352" i="6"/>
  <c r="F352" i="6" s="1"/>
  <c r="G353" i="6"/>
  <c r="C353" i="6"/>
  <c r="D354" i="6"/>
  <c r="C386" i="1"/>
  <c r="H352" i="6"/>
  <c r="J352" i="6"/>
  <c r="I352" i="6"/>
  <c r="K351" i="6"/>
  <c r="F384" i="1" s="1"/>
  <c r="S352" i="6" l="1"/>
  <c r="E385" i="1"/>
  <c r="E353" i="6"/>
  <c r="F353" i="6" s="1"/>
  <c r="B353" i="6"/>
  <c r="D386" i="1" s="1"/>
  <c r="L352" i="6"/>
  <c r="G385" i="1" s="1"/>
  <c r="G354" i="6"/>
  <c r="C354" i="6"/>
  <c r="D355" i="6"/>
  <c r="C387" i="1"/>
  <c r="K352" i="6"/>
  <c r="F385" i="1" s="1"/>
  <c r="K353" i="6"/>
  <c r="F386" i="1" s="1"/>
  <c r="L353" i="6"/>
  <c r="G386" i="1" s="1"/>
  <c r="H353" i="6"/>
  <c r="I353" i="6"/>
  <c r="J353" i="6"/>
  <c r="S353" i="6" l="1"/>
  <c r="E386" i="1"/>
  <c r="E354" i="6"/>
  <c r="F354" i="6" s="1"/>
  <c r="J354" i="6" s="1"/>
  <c r="B354" i="6"/>
  <c r="D387" i="1" s="1"/>
  <c r="I354" i="6"/>
  <c r="L354" i="6"/>
  <c r="G387" i="1" s="1"/>
  <c r="H354" i="6"/>
  <c r="G355" i="6"/>
  <c r="C355" i="6"/>
  <c r="D356" i="6"/>
  <c r="C388" i="1"/>
  <c r="S354" i="6" l="1"/>
  <c r="E387" i="1"/>
  <c r="G356" i="6"/>
  <c r="C356" i="6"/>
  <c r="D357" i="6"/>
  <c r="C389" i="1"/>
  <c r="E355" i="6"/>
  <c r="F355" i="6" s="1"/>
  <c r="B355" i="6"/>
  <c r="D388" i="1" s="1"/>
  <c r="I355" i="6"/>
  <c r="L355" i="6"/>
  <c r="G388" i="1" s="1"/>
  <c r="J355" i="6"/>
  <c r="H355" i="6"/>
  <c r="K354" i="6"/>
  <c r="F387" i="1" s="1"/>
  <c r="B356" i="6" l="1"/>
  <c r="D389" i="1" s="1"/>
  <c r="E356" i="6"/>
  <c r="F356" i="6" s="1"/>
  <c r="J356" i="6" s="1"/>
  <c r="K356" i="6"/>
  <c r="F389" i="1" s="1"/>
  <c r="H356" i="6"/>
  <c r="I356" i="6"/>
  <c r="L356" i="6"/>
  <c r="G389" i="1" s="1"/>
  <c r="S355" i="6"/>
  <c r="E388" i="1"/>
  <c r="K355" i="6"/>
  <c r="F388" i="1" s="1"/>
  <c r="G357" i="6"/>
  <c r="C357" i="6"/>
  <c r="D358" i="6"/>
  <c r="C390" i="1"/>
  <c r="S356" i="6" l="1"/>
  <c r="E389" i="1"/>
  <c r="B357" i="6"/>
  <c r="D390" i="1" s="1"/>
  <c r="E357" i="6"/>
  <c r="F357" i="6" s="1"/>
  <c r="J357" i="6" s="1"/>
  <c r="I357" i="6"/>
  <c r="H357" i="6"/>
  <c r="G358" i="6"/>
  <c r="C358" i="6"/>
  <c r="D359" i="6"/>
  <c r="C391" i="1"/>
  <c r="S357" i="6" l="1"/>
  <c r="E390" i="1"/>
  <c r="E358" i="6"/>
  <c r="F358" i="6" s="1"/>
  <c r="B358" i="6"/>
  <c r="D391" i="1" s="1"/>
  <c r="L357" i="6"/>
  <c r="G390" i="1" s="1"/>
  <c r="G359" i="6"/>
  <c r="C359" i="6"/>
  <c r="D360" i="6"/>
  <c r="C392" i="1"/>
  <c r="K358" i="6"/>
  <c r="F391" i="1" s="1"/>
  <c r="J358" i="6"/>
  <c r="L358" i="6"/>
  <c r="G391" i="1" s="1"/>
  <c r="I358" i="6"/>
  <c r="H358" i="6"/>
  <c r="K357" i="6"/>
  <c r="F390" i="1" s="1"/>
  <c r="G360" i="6" l="1"/>
  <c r="C360" i="6"/>
  <c r="D361" i="6"/>
  <c r="C393" i="1"/>
  <c r="S358" i="6"/>
  <c r="E391" i="1"/>
  <c r="I359" i="6"/>
  <c r="J359" i="6"/>
  <c r="H359" i="6"/>
  <c r="B359" i="6"/>
  <c r="D392" i="1" s="1"/>
  <c r="E359" i="6"/>
  <c r="F359" i="6" s="1"/>
  <c r="B360" i="6" l="1"/>
  <c r="D393" i="1" s="1"/>
  <c r="E360" i="6"/>
  <c r="F360" i="6" s="1"/>
  <c r="K359" i="6"/>
  <c r="F392" i="1" s="1"/>
  <c r="G361" i="6"/>
  <c r="C361" i="6"/>
  <c r="D362" i="6"/>
  <c r="C394" i="1"/>
  <c r="S359" i="6"/>
  <c r="E392" i="1"/>
  <c r="L359" i="6"/>
  <c r="G392" i="1" s="1"/>
  <c r="K360" i="6"/>
  <c r="F393" i="1" s="1"/>
  <c r="H360" i="6"/>
  <c r="I360" i="6"/>
  <c r="J360" i="6"/>
  <c r="L360" i="6"/>
  <c r="G393" i="1" s="1"/>
  <c r="H361" i="6" l="1"/>
  <c r="I361" i="6"/>
  <c r="S360" i="6"/>
  <c r="E393" i="1"/>
  <c r="G362" i="6"/>
  <c r="C362" i="6"/>
  <c r="D363" i="6"/>
  <c r="C395" i="1"/>
  <c r="E361" i="6"/>
  <c r="F361" i="6" s="1"/>
  <c r="J361" i="6" s="1"/>
  <c r="B361" i="6"/>
  <c r="D394" i="1" s="1"/>
  <c r="S361" i="6" l="1"/>
  <c r="E394" i="1"/>
  <c r="H362" i="6"/>
  <c r="I362" i="6"/>
  <c r="G363" i="6"/>
  <c r="C363" i="6"/>
  <c r="D364" i="6"/>
  <c r="C396" i="1"/>
  <c r="L361" i="6"/>
  <c r="G394" i="1" s="1"/>
  <c r="E362" i="6"/>
  <c r="F362" i="6" s="1"/>
  <c r="J362" i="6" s="1"/>
  <c r="B362" i="6"/>
  <c r="D395" i="1" s="1"/>
  <c r="K361" i="6"/>
  <c r="F394" i="1" s="1"/>
  <c r="S362" i="6" l="1"/>
  <c r="E395" i="1"/>
  <c r="I363" i="6"/>
  <c r="H363" i="6"/>
  <c r="K362" i="6"/>
  <c r="F395" i="1" s="1"/>
  <c r="G364" i="6"/>
  <c r="C364" i="6"/>
  <c r="D365" i="6"/>
  <c r="C397" i="1"/>
  <c r="B363" i="6"/>
  <c r="D396" i="1" s="1"/>
  <c r="E363" i="6"/>
  <c r="F363" i="6" s="1"/>
  <c r="J363" i="6" s="1"/>
  <c r="L362" i="6"/>
  <c r="G395" i="1" s="1"/>
  <c r="S363" i="6" l="1"/>
  <c r="E396" i="1"/>
  <c r="G365" i="6"/>
  <c r="C365" i="6"/>
  <c r="D366" i="6"/>
  <c r="C398" i="1"/>
  <c r="K363" i="6"/>
  <c r="F396" i="1" s="1"/>
  <c r="B364" i="6"/>
  <c r="D397" i="1" s="1"/>
  <c r="E364" i="6"/>
  <c r="F364" i="6" s="1"/>
  <c r="L363" i="6"/>
  <c r="G396" i="1" s="1"/>
  <c r="K364" i="6"/>
  <c r="F397" i="1" s="1"/>
  <c r="H364" i="6"/>
  <c r="J364" i="6"/>
  <c r="I364" i="6"/>
  <c r="L364" i="6"/>
  <c r="G397" i="1" s="1"/>
  <c r="E365" i="6" l="1"/>
  <c r="F365" i="6" s="1"/>
  <c r="B365" i="6"/>
  <c r="D398" i="1" s="1"/>
  <c r="K365" i="6"/>
  <c r="F398" i="1" s="1"/>
  <c r="L365" i="6"/>
  <c r="G398" i="1" s="1"/>
  <c r="H365" i="6"/>
  <c r="I365" i="6"/>
  <c r="J365" i="6"/>
  <c r="S364" i="6"/>
  <c r="E397" i="1"/>
  <c r="G366" i="6"/>
  <c r="C366" i="6"/>
  <c r="D367" i="6"/>
  <c r="C399" i="1"/>
  <c r="H366" i="6" l="1"/>
  <c r="K366" i="6" s="1"/>
  <c r="F399" i="1" s="1"/>
  <c r="G367" i="6"/>
  <c r="C367" i="6"/>
  <c r="D368" i="6"/>
  <c r="C400" i="1"/>
  <c r="E366" i="6"/>
  <c r="F366" i="6" s="1"/>
  <c r="B366" i="6"/>
  <c r="D399" i="1" s="1"/>
  <c r="S365" i="6"/>
  <c r="E398" i="1"/>
  <c r="G368" i="6" l="1"/>
  <c r="C368" i="6"/>
  <c r="D369" i="6"/>
  <c r="C401" i="1"/>
  <c r="L366" i="6"/>
  <c r="G399" i="1" s="1"/>
  <c r="B367" i="6"/>
  <c r="D400" i="1" s="1"/>
  <c r="E367" i="6"/>
  <c r="F367" i="6" s="1"/>
  <c r="I367" i="6"/>
  <c r="J367" i="6" s="1"/>
  <c r="L367" i="6"/>
  <c r="G400" i="1" s="1"/>
  <c r="H367" i="6"/>
  <c r="K367" i="6" s="1"/>
  <c r="F400" i="1" s="1"/>
  <c r="I366" i="6"/>
  <c r="J366" i="6" s="1"/>
  <c r="S367" i="6" l="1"/>
  <c r="E400" i="1"/>
  <c r="S366" i="6"/>
  <c r="E399" i="1"/>
  <c r="G369" i="6"/>
  <c r="C369" i="6"/>
  <c r="D370" i="6"/>
  <c r="C402" i="1"/>
  <c r="B368" i="6"/>
  <c r="D401" i="1" s="1"/>
  <c r="E368" i="6"/>
  <c r="F368" i="6" s="1"/>
  <c r="H368" i="6"/>
  <c r="K368" i="6" s="1"/>
  <c r="F401" i="1" s="1"/>
  <c r="I368" i="6" l="1"/>
  <c r="J368" i="6" s="1"/>
  <c r="L368" i="6"/>
  <c r="G401" i="1" s="1"/>
  <c r="G370" i="6"/>
  <c r="C370" i="6"/>
  <c r="D371" i="6"/>
  <c r="C403" i="1"/>
  <c r="E369" i="6"/>
  <c r="F369" i="6" s="1"/>
  <c r="J369" i="6" s="1"/>
  <c r="B369" i="6"/>
  <c r="D402" i="1" s="1"/>
  <c r="L369" i="6"/>
  <c r="G402" i="1" s="1"/>
  <c r="H369" i="6"/>
  <c r="I369" i="6"/>
  <c r="S369" i="6" l="1"/>
  <c r="E402" i="1"/>
  <c r="E370" i="6"/>
  <c r="F370" i="6" s="1"/>
  <c r="J370" i="6" s="1"/>
  <c r="B370" i="6"/>
  <c r="D403" i="1" s="1"/>
  <c r="I370" i="6"/>
  <c r="L370" i="6"/>
  <c r="G403" i="1" s="1"/>
  <c r="H370" i="6"/>
  <c r="K369" i="6"/>
  <c r="F402" i="1" s="1"/>
  <c r="G371" i="6"/>
  <c r="C371" i="6"/>
  <c r="D372" i="6"/>
  <c r="C404" i="1"/>
  <c r="S368" i="6"/>
  <c r="E401" i="1"/>
  <c r="S370" i="6" l="1"/>
  <c r="E403" i="1"/>
  <c r="E371" i="6"/>
  <c r="F371" i="6" s="1"/>
  <c r="B371" i="6"/>
  <c r="D404" i="1" s="1"/>
  <c r="I371" i="6"/>
  <c r="L371" i="6"/>
  <c r="G404" i="1" s="1"/>
  <c r="J371" i="6"/>
  <c r="H371" i="6"/>
  <c r="G372" i="6"/>
  <c r="C372" i="6"/>
  <c r="D373" i="6"/>
  <c r="C405" i="1"/>
  <c r="K370" i="6"/>
  <c r="F403" i="1" s="1"/>
  <c r="G373" i="6" l="1"/>
  <c r="C373" i="6"/>
  <c r="D374" i="6"/>
  <c r="C406" i="1"/>
  <c r="S371" i="6"/>
  <c r="E404" i="1"/>
  <c r="B372" i="6"/>
  <c r="D405" i="1" s="1"/>
  <c r="E372" i="6"/>
  <c r="F372" i="6" s="1"/>
  <c r="J372" i="6" s="1"/>
  <c r="H372" i="6"/>
  <c r="I372" i="6"/>
  <c r="L372" i="6"/>
  <c r="G405" i="1" s="1"/>
  <c r="K371" i="6"/>
  <c r="F404" i="1" s="1"/>
  <c r="S372" i="6" l="1"/>
  <c r="E405" i="1"/>
  <c r="G374" i="6"/>
  <c r="C374" i="6"/>
  <c r="B373" i="6"/>
  <c r="D406" i="1" s="1"/>
  <c r="E373" i="6"/>
  <c r="F373" i="6" s="1"/>
  <c r="K372" i="6"/>
  <c r="F405" i="1" s="1"/>
  <c r="K373" i="6"/>
  <c r="F406" i="1" s="1"/>
  <c r="L373" i="6"/>
  <c r="G406" i="1" s="1"/>
  <c r="I373" i="6"/>
  <c r="H373" i="6"/>
  <c r="J373" i="6"/>
  <c r="E374" i="6" l="1"/>
  <c r="F374" i="6" s="1"/>
  <c r="B374" i="6"/>
  <c r="K374" i="6"/>
  <c r="J374" i="6"/>
  <c r="S374" i="6" s="1"/>
  <c r="L374" i="6"/>
  <c r="I374" i="6"/>
  <c r="H374" i="6"/>
  <c r="S373" i="6"/>
  <c r="E4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H107" authorId="0" shapeId="0" xr:uid="{00000000-0006-0000-0200-000001000000}">
      <text>
        <r>
          <rPr>
            <b/>
            <sz val="10"/>
            <rFont val="Tahoma"/>
            <charset val="1"/>
          </rPr>
          <t>zamieniono dyżur apteki 7 i 8 miejscami, czyli Remedium wzięło niedzielę Wlk. a Nowa Pod Gryfem poniedziałek Wlk.</t>
        </r>
      </text>
    </comment>
  </commentList>
</comments>
</file>

<file path=xl/sharedStrings.xml><?xml version="1.0" encoding="utf-8"?>
<sst xmlns="http://schemas.openxmlformats.org/spreadsheetml/2006/main" count="1489" uniqueCount="202">
  <si>
    <t>wpisać nr uchwały:</t>
  </si>
  <si>
    <t>LXIII/67/2022</t>
  </si>
  <si>
    <t>wpisać datę uchwały:</t>
  </si>
  <si>
    <t xml:space="preserve">                          </t>
  </si>
  <si>
    <t>*dzień tygodnia oznacza, że dyżur kończy się następnego dnia o 8.00</t>
  </si>
  <si>
    <t>lp.</t>
  </si>
  <si>
    <t>data</t>
  </si>
  <si>
    <t>dzień tygodnia*</t>
  </si>
  <si>
    <t>apteka</t>
  </si>
  <si>
    <t>miejscowość</t>
  </si>
  <si>
    <t>adres</t>
  </si>
  <si>
    <t>święta przypadające w roku</t>
  </si>
  <si>
    <t>l.dni</t>
  </si>
  <si>
    <t xml:space="preserve">Nowy Rok </t>
  </si>
  <si>
    <t>Trzech Króli</t>
  </si>
  <si>
    <t>Niedziela Wielkanocna</t>
  </si>
  <si>
    <t>Poniedziałek Wielkanocny</t>
  </si>
  <si>
    <t>1. Maja</t>
  </si>
  <si>
    <t>Konstytucji 3. Maja</t>
  </si>
  <si>
    <t>Boże Ciało</t>
  </si>
  <si>
    <t>Wniebozięcia NMP</t>
  </si>
  <si>
    <t>Wszystkich Świętych</t>
  </si>
  <si>
    <t>Niepodległości</t>
  </si>
  <si>
    <t>Wigilia</t>
  </si>
  <si>
    <t>1. dzień świąt BN</t>
  </si>
  <si>
    <t>2. dzień świąt BN</t>
  </si>
  <si>
    <t>dyżur tygodniowy</t>
  </si>
  <si>
    <t>od poniedziałku 8.00 - do następnego poniedziałku 8.00</t>
  </si>
  <si>
    <t>Wielkanoc</t>
  </si>
  <si>
    <t>od niedzieli 8.00 - do poniedziałku 8.00</t>
  </si>
  <si>
    <t>od poniedziałku 8.00 - do wtorku 8.00</t>
  </si>
  <si>
    <t>Boże Narodzenie</t>
  </si>
  <si>
    <t>od wigilii 8.00 - do 1. dnia świąt 8.00</t>
  </si>
  <si>
    <t>od 1. dnia świąt 8.00 - do 2. dnia świąt 8.00</t>
  </si>
  <si>
    <t>od 2. dnia świąt 8.00 - do 1. dnia po świętach 8.00</t>
  </si>
  <si>
    <t>godziny pracy</t>
  </si>
  <si>
    <t>dni powszednie</t>
  </si>
  <si>
    <t>sobota</t>
  </si>
  <si>
    <t>niedziela</t>
  </si>
  <si>
    <t>Apteka Nowa Apteka pod Gryfem</t>
  </si>
  <si>
    <t>Gryfów Śląski</t>
  </si>
  <si>
    <t>ul. Jeleniogórska 5</t>
  </si>
  <si>
    <t>8.00 - 19.00</t>
  </si>
  <si>
    <t>8.30 - 16.30</t>
  </si>
  <si>
    <t>nieczynna</t>
  </si>
  <si>
    <t>Apteka Remedium</t>
  </si>
  <si>
    <t>ul. Malownicza 1</t>
  </si>
  <si>
    <t>8.00 - 18.00</t>
  </si>
  <si>
    <t>8.00 - 13.00</t>
  </si>
  <si>
    <t>Apteka pod Gryfem</t>
  </si>
  <si>
    <t>ul. Kolejowa 19 c</t>
  </si>
  <si>
    <t>Apteka Primula</t>
  </si>
  <si>
    <t>Rynek 3</t>
  </si>
  <si>
    <t>9.00 - 13.00</t>
  </si>
  <si>
    <t>Apteka Przyjazna</t>
  </si>
  <si>
    <t>Lubomierz</t>
  </si>
  <si>
    <t>ul. Gryfiogórska 6</t>
  </si>
  <si>
    <t>9.00 - 15.00</t>
  </si>
  <si>
    <t xml:space="preserve">Apteka Centrum </t>
  </si>
  <si>
    <t>Lwówek Śląski</t>
  </si>
  <si>
    <t>ul. Zamkowa 3</t>
  </si>
  <si>
    <t>8.00 - 20.00</t>
  </si>
  <si>
    <t>Apteka pod św. Nepomucenem</t>
  </si>
  <si>
    <t>ul. Kościelna 23</t>
  </si>
  <si>
    <t>9.00 - 14.00</t>
  </si>
  <si>
    <t>Apteka w Rynku</t>
  </si>
  <si>
    <t xml:space="preserve">Pl. Wolności 19 </t>
  </si>
  <si>
    <t>10.00 - 18.00</t>
  </si>
  <si>
    <t>nieczynne</t>
  </si>
  <si>
    <t>Apteka Agatowa</t>
  </si>
  <si>
    <t>ul. Oświęcimska 3</t>
  </si>
  <si>
    <t>Apteka Ław Chlebowych</t>
  </si>
  <si>
    <t xml:space="preserve">Pl. Wolności 21 </t>
  </si>
  <si>
    <t>7.30 - 18.00</t>
  </si>
  <si>
    <t>8.00 - 16.00</t>
  </si>
  <si>
    <t>Apteka Mixtura</t>
  </si>
  <si>
    <t>Mirsk</t>
  </si>
  <si>
    <t>pl. Wolności 35-36</t>
  </si>
  <si>
    <t>Apteka pod Słońcem</t>
  </si>
  <si>
    <t>ul. Kpt. St. Betleja 24</t>
  </si>
  <si>
    <t>8.00 - 14.00</t>
  </si>
  <si>
    <t>Apteka Zabobrze</t>
  </si>
  <si>
    <t>Wleń</t>
  </si>
  <si>
    <t>ul. Bohaterów Nysy 23/24</t>
  </si>
  <si>
    <t>data początkowa</t>
  </si>
  <si>
    <t>liczba aptek (dyżury tyg.)</t>
  </si>
  <si>
    <t>nr apteki  początkowej do dyżurów. tyg.</t>
  </si>
  <si>
    <t>rok przestępny?</t>
  </si>
  <si>
    <t>liczba aptek (dyżury świąteczne)</t>
  </si>
  <si>
    <t>rok do nagłówka</t>
  </si>
  <si>
    <t>nr apteki  początkowej do dyżurów. św.</t>
  </si>
  <si>
    <t>dzień tygodnia</t>
  </si>
  <si>
    <t>nr apteki</t>
  </si>
  <si>
    <t>apteka wg ukł tyg.</t>
  </si>
  <si>
    <t>warunek święto</t>
  </si>
  <si>
    <t>nr apteki św.</t>
  </si>
  <si>
    <t>apteka wg ukł. św.</t>
  </si>
  <si>
    <t>dyżur pełni</t>
  </si>
  <si>
    <t>dzień</t>
  </si>
  <si>
    <t>miesiąc</t>
  </si>
  <si>
    <t>poniedziałek</t>
  </si>
  <si>
    <t>wtorek</t>
  </si>
  <si>
    <t>środa</t>
  </si>
  <si>
    <t>czwartek</t>
  </si>
  <si>
    <t>piątek</t>
  </si>
  <si>
    <t>09.04.</t>
  </si>
  <si>
    <t>niedziela Wielkanocna</t>
  </si>
  <si>
    <t>10.04.</t>
  </si>
  <si>
    <t>poniedziałek Wielkanocny</t>
  </si>
  <si>
    <t>08.06.</t>
  </si>
  <si>
    <t>Wniebowzięcie</t>
  </si>
  <si>
    <t>Apteka Remedium'</t>
  </si>
  <si>
    <t>1. dzień świąt</t>
  </si>
  <si>
    <t>2. dzień świąt</t>
  </si>
  <si>
    <t>Apteka pod św. Nepomucenem'</t>
  </si>
  <si>
    <t>Pl. Wolności 19</t>
  </si>
  <si>
    <t>Apteka Medicus</t>
  </si>
  <si>
    <t xml:space="preserve">Apteka w Przychodni </t>
  </si>
  <si>
    <t>ul. Morcinka 7</t>
  </si>
  <si>
    <t>ul. Jeleniogórska 6</t>
  </si>
  <si>
    <t>KOLEJNOŚĆ APTEK W DYŻURACH TYGODNIOWYCH</t>
  </si>
  <si>
    <t>liczba dni 
w 2021</t>
  </si>
  <si>
    <t>liczba ulic</t>
  </si>
  <si>
    <t>suma kontrolna ulic do aptek</t>
  </si>
  <si>
    <t>centrumlwowek@solidnaapteka.pl</t>
  </si>
  <si>
    <t>zły</t>
  </si>
  <si>
    <t>wlen@aptekazabobrze.jgora.pl</t>
  </si>
  <si>
    <t>aptekalew@wp.pl</t>
  </si>
  <si>
    <t>aptekamixtura@poczta.fm</t>
  </si>
  <si>
    <t>lipiec</t>
  </si>
  <si>
    <t>Kamila Kopka</t>
  </si>
  <si>
    <t>Apteka pod Słońcem Mirsk</t>
  </si>
  <si>
    <t>Apteka Nowa Apteka pod Gryfem''</t>
  </si>
  <si>
    <t>apteka.podslonce@apteki-ast.ro</t>
  </si>
  <si>
    <t>29.03</t>
  </si>
  <si>
    <t>28.06</t>
  </si>
  <si>
    <t>27.09</t>
  </si>
  <si>
    <t>27.12</t>
  </si>
  <si>
    <t>nowaapteka.podgryfem@apteki-ast.ro</t>
  </si>
  <si>
    <t>tel do Doroty 602188631</t>
  </si>
  <si>
    <t>Dorota Sędłak wł.</t>
  </si>
  <si>
    <t>Halina Kobiałkowska kier</t>
  </si>
  <si>
    <t>mojaaptekar@op.pl</t>
  </si>
  <si>
    <t>za Pod Gryfem</t>
  </si>
  <si>
    <t>Apteka Nowa Apteka pod Gryfem'</t>
  </si>
  <si>
    <t>apteka.podgryfem@apteki-ast.ro</t>
  </si>
  <si>
    <t>za Primula</t>
  </si>
  <si>
    <t>za Ław Chlebow.</t>
  </si>
  <si>
    <t>zajęty</t>
  </si>
  <si>
    <t xml:space="preserve">usunąć dyżur 2021/22 </t>
  </si>
  <si>
    <t>KOLEJNOŚĆ APTEK W DYŻURACH ŚWIĄTECZNYCH</t>
  </si>
  <si>
    <t>W 1/2019</t>
  </si>
  <si>
    <t>B 3/2021</t>
  </si>
  <si>
    <t>W 2/2019</t>
  </si>
  <si>
    <t>W 1/2022</t>
  </si>
  <si>
    <t>B 2/2019</t>
  </si>
  <si>
    <t>B 1/2022</t>
  </si>
  <si>
    <t>B 3/2019</t>
  </si>
  <si>
    <t>B 2/2022</t>
  </si>
  <si>
    <t>W 1/2020</t>
  </si>
  <si>
    <t>B 3/2022</t>
  </si>
  <si>
    <t>Za Aptekę
pod Słońcem</t>
  </si>
  <si>
    <t>W 2/2020</t>
  </si>
  <si>
    <t>W 1/2023</t>
  </si>
  <si>
    <t>B 1/2020</t>
  </si>
  <si>
    <t>W 2/2023</t>
  </si>
  <si>
    <t>B 2/2020</t>
  </si>
  <si>
    <t>B 1/2023</t>
  </si>
  <si>
    <t>B 3/2020</t>
  </si>
  <si>
    <t>B 2/2023</t>
  </si>
  <si>
    <t>W 1/2021</t>
  </si>
  <si>
    <t>B 3/2023</t>
  </si>
  <si>
    <t>W 2/2021</t>
  </si>
  <si>
    <t>W 1/2024</t>
  </si>
  <si>
    <t>B 1/2021</t>
  </si>
  <si>
    <t>W 2/2024</t>
  </si>
  <si>
    <t>B 2/2021</t>
  </si>
  <si>
    <t>B 1/2024</t>
  </si>
  <si>
    <t>W 1/rok</t>
  </si>
  <si>
    <t>W 2/rok</t>
  </si>
  <si>
    <t>Boże 
Narodzenie</t>
  </si>
  <si>
    <t>B 1/rok</t>
  </si>
  <si>
    <t>B 2/rok</t>
  </si>
  <si>
    <t>B 3/rok</t>
  </si>
  <si>
    <t>od</t>
  </si>
  <si>
    <t>do</t>
  </si>
  <si>
    <t>za</t>
  </si>
  <si>
    <t>23.03</t>
  </si>
  <si>
    <t>brak dyżuru</t>
  </si>
  <si>
    <t>Apteka Pod Białym Krukiem</t>
  </si>
  <si>
    <t>08.06</t>
  </si>
  <si>
    <t>14.06</t>
  </si>
  <si>
    <t>Apteka Busola</t>
  </si>
  <si>
    <t>06.07</t>
  </si>
  <si>
    <t>12.07</t>
  </si>
  <si>
    <t>28.09</t>
  </si>
  <si>
    <t>04.10</t>
  </si>
  <si>
    <t>26.10</t>
  </si>
  <si>
    <t>01.11</t>
  </si>
  <si>
    <t>kolorem filetowym zaznaczono apteki p. K. Kopki</t>
  </si>
  <si>
    <t>w 2020 roku Apteka Pod Słońcem w Mirsku pełniła cztery dodatkowe dyżury tygodniowe, w tym dwa ze świętami (Boże Ciało i Wszystkich Świętych): 8-14.06, 6-12.07, 28.09-04.10 i 26.10-01.01</t>
  </si>
  <si>
    <t>do oddania cztery dyżury aptece Pod Słońcem, w tym w pamięci by pozostałe dwie apteki miały wolne dwa tygodnie z wypadającymi pojedynczymi świętami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</si>
</sst>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[$-F800]dddd\,\ mmmm\ dd\,\ yyyy"/>
    <numFmt numFmtId="166" formatCode="[$-415]d\ mmm;@"/>
    <numFmt numFmtId="170" formatCode="[$-415]d\ mmm\ yy;@"/>
    <numFmt numFmtId="171" formatCode="d\ mmmm"/>
    <numFmt numFmtId="172" formatCode="mmmm"/>
  </numFmts>
  <fonts count="17"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name val="Czcionka tekstu podstawowego"/>
      <charset val="238"/>
    </font>
    <font>
      <sz val="12"/>
      <color theme="1"/>
      <name val="Czcionka tekstu podstawowego"/>
      <charset val="238"/>
    </font>
    <font>
      <sz val="11"/>
      <color rgb="FF0070C0"/>
      <name val="Czcionka tekstu podstawowego"/>
      <charset val="238"/>
    </font>
    <font>
      <i/>
      <sz val="10"/>
      <color theme="1"/>
      <name val="Czcionka tekstu podstawowego"/>
      <charset val="238"/>
    </font>
    <font>
      <sz val="11"/>
      <color rgb="FF7030A0"/>
      <name val="Czcionka tekstu podstawowego"/>
      <charset val="238"/>
    </font>
    <font>
      <u/>
      <sz val="11"/>
      <color theme="10"/>
      <name val="Czcionka tekstu podstawowego"/>
      <charset val="238"/>
    </font>
    <font>
      <b/>
      <sz val="11"/>
      <color rgb="FF0070C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1"/>
      <color rgb="FFC00000"/>
      <name val="Czcionka tekstu podstawowego"/>
      <charset val="238"/>
    </font>
    <font>
      <b/>
      <sz val="10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7999206518753624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0" borderId="0" xfId="0" applyFont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0" fillId="0" borderId="3" xfId="0" applyNumberFormat="1" applyBorder="1" applyAlignment="1">
      <alignment horizontal="left" vertical="center"/>
    </xf>
    <xf numFmtId="165" fontId="0" fillId="0" borderId="7" xfId="0" applyNumberFormat="1" applyBorder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/>
    <xf numFmtId="0" fontId="0" fillId="0" borderId="12" xfId="0" applyBorder="1"/>
    <xf numFmtId="0" fontId="1" fillId="0" borderId="0" xfId="0" applyFont="1"/>
    <xf numFmtId="0" fontId="6" fillId="0" borderId="0" xfId="0" applyFont="1"/>
    <xf numFmtId="170" fontId="0" fillId="0" borderId="0" xfId="0" applyNumberFormat="1"/>
    <xf numFmtId="16" fontId="0" fillId="2" borderId="9" xfId="0" applyNumberFormat="1" applyFill="1" applyBorder="1" applyAlignment="1">
      <alignment horizontal="center" vertical="center"/>
    </xf>
    <xf numFmtId="4" fontId="0" fillId="0" borderId="9" xfId="0" applyNumberFormat="1" applyBorder="1"/>
    <xf numFmtId="0" fontId="0" fillId="0" borderId="8" xfId="0" applyBorder="1"/>
    <xf numFmtId="0" fontId="0" fillId="0" borderId="13" xfId="0" applyBorder="1"/>
    <xf numFmtId="0" fontId="9" fillId="0" borderId="0" xfId="0" applyFont="1"/>
    <xf numFmtId="0" fontId="0" fillId="4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7" borderId="0" xfId="0" applyFill="1"/>
    <xf numFmtId="0" fontId="1" fillId="8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8" borderId="0" xfId="0" applyFill="1"/>
    <xf numFmtId="0" fontId="1" fillId="7" borderId="0" xfId="0" applyFont="1" applyFill="1" applyAlignment="1">
      <alignment vertical="center" wrapText="1"/>
    </xf>
    <xf numFmtId="0" fontId="0" fillId="0" borderId="6" xfId="0" applyBorder="1" applyAlignment="1">
      <alignment wrapText="1"/>
    </xf>
    <xf numFmtId="0" fontId="11" fillId="0" borderId="0" xfId="0" applyFont="1" applyAlignment="1">
      <alignment wrapText="1"/>
    </xf>
    <xf numFmtId="0" fontId="11" fillId="0" borderId="9" xfId="0" applyFont="1" applyBorder="1" applyAlignment="1">
      <alignment wrapText="1"/>
    </xf>
    <xf numFmtId="0" fontId="11" fillId="0" borderId="0" xfId="0" applyFont="1"/>
    <xf numFmtId="0" fontId="0" fillId="0" borderId="0" xfId="0" applyAlignment="1">
      <alignment vertical="center"/>
    </xf>
    <xf numFmtId="0" fontId="0" fillId="6" borderId="0" xfId="0" applyFill="1"/>
    <xf numFmtId="0" fontId="0" fillId="0" borderId="6" xfId="0" applyBorder="1"/>
    <xf numFmtId="0" fontId="0" fillId="0" borderId="11" xfId="0" applyBorder="1"/>
    <xf numFmtId="0" fontId="12" fillId="0" borderId="0" xfId="1" applyFill="1" applyBorder="1" applyAlignment="1" applyProtection="1"/>
    <xf numFmtId="0" fontId="13" fillId="0" borderId="0" xfId="0" applyFont="1"/>
    <xf numFmtId="0" fontId="0" fillId="6" borderId="9" xfId="0" applyFill="1" applyBorder="1" applyAlignment="1">
      <alignment wrapText="1"/>
    </xf>
    <xf numFmtId="0" fontId="14" fillId="0" borderId="0" xfId="0" applyFont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 applyAlignment="1">
      <alignment vertical="center" wrapText="1"/>
    </xf>
    <xf numFmtId="0" fontId="0" fillId="6" borderId="9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7" fillId="6" borderId="1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0" fillId="6" borderId="30" xfId="0" applyFill="1" applyBorder="1" applyAlignment="1">
      <alignment vertical="center" wrapText="1"/>
    </xf>
    <xf numFmtId="0" fontId="0" fillId="6" borderId="31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5" fillId="2" borderId="9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71" fontId="0" fillId="0" borderId="4" xfId="0" applyNumberFormat="1" applyBorder="1" applyAlignment="1">
      <alignment vertical="center"/>
    </xf>
    <xf numFmtId="171" fontId="0" fillId="0" borderId="7" xfId="0" applyNumberForma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71" fontId="0" fillId="0" borderId="0" xfId="0" applyNumberFormat="1"/>
    <xf numFmtId="165" fontId="0" fillId="0" borderId="0" xfId="0" applyNumberFormat="1"/>
    <xf numFmtId="16" fontId="0" fillId="0" borderId="9" xfId="0" applyNumberFormat="1" applyBorder="1" applyAlignment="1">
      <alignment horizontal="center" vertical="center"/>
    </xf>
    <xf numFmtId="171" fontId="0" fillId="0" borderId="30" xfId="0" applyNumberForma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31" xfId="0" applyBorder="1"/>
    <xf numFmtId="0" fontId="0" fillId="0" borderId="33" xfId="0" applyBorder="1"/>
    <xf numFmtId="0" fontId="0" fillId="0" borderId="34" xfId="0" applyBorder="1" applyAlignment="1">
      <alignment horizontal="center" vertical="center"/>
    </xf>
    <xf numFmtId="171" fontId="0" fillId="0" borderId="22" xfId="0" applyNumberFormat="1" applyBorder="1" applyAlignment="1">
      <alignment horizontal="center" vertical="center"/>
    </xf>
    <xf numFmtId="171" fontId="7" fillId="0" borderId="7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171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7" borderId="0" xfId="0" applyFont="1" applyFill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15" fillId="2" borderId="9" xfId="0" applyNumberFormat="1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26">
    <dxf>
      <font>
        <b/>
        <i val="0"/>
        <color rgb="FFFF0000"/>
      </font>
    </dxf>
    <dxf>
      <font>
        <color theme="0" tint="-0.24994659260841701"/>
      </font>
    </dxf>
    <dxf>
      <font>
        <color theme="0" tint="-0.14990691854609822"/>
      </font>
    </dxf>
    <dxf>
      <font>
        <color theme="0" tint="-0.24994659260841701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FF0000"/>
      </font>
    </dxf>
    <dxf>
      <font>
        <color theme="0" tint="-0.14990691854609822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AC0000"/>
      <color rgb="FFFF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ptekamixtura@poczta.fm" TargetMode="External"/><Relationship Id="rId3" Type="http://schemas.openxmlformats.org/officeDocument/2006/relationships/hyperlink" Target="mailto:apteka.podgryfem@apteki-ast.ro" TargetMode="External"/><Relationship Id="rId7" Type="http://schemas.openxmlformats.org/officeDocument/2006/relationships/hyperlink" Target="mailto:aptekalew@wp.pl" TargetMode="External"/><Relationship Id="rId2" Type="http://schemas.openxmlformats.org/officeDocument/2006/relationships/hyperlink" Target="mailto:apteka.podslonce@apteki-ast.ro" TargetMode="External"/><Relationship Id="rId1" Type="http://schemas.openxmlformats.org/officeDocument/2006/relationships/hyperlink" Target="mailto:centrumlwowek@solidnaapteka.pl" TargetMode="External"/><Relationship Id="rId6" Type="http://schemas.openxmlformats.org/officeDocument/2006/relationships/hyperlink" Target="mailto:wlen@aptekazabobrze.jgora.pl" TargetMode="External"/><Relationship Id="rId5" Type="http://schemas.openxmlformats.org/officeDocument/2006/relationships/hyperlink" Target="mailto:mojaaptekar@op.pl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nowaapteka.podgryfem@apteki-ast.ro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3"/>
  <sheetViews>
    <sheetView tabSelected="1" view="pageBreakPreview" topLeftCell="C1" zoomScaleNormal="100" zoomScaleSheetLayoutView="100" workbookViewId="0">
      <selection activeCell="E5" sqref="E5"/>
    </sheetView>
  </sheetViews>
  <sheetFormatPr defaultColWidth="9" defaultRowHeight="14.25"/>
  <cols>
    <col min="1" max="1" width="3.875" hidden="1" customWidth="1"/>
    <col min="2" max="2" width="3.125" hidden="1" customWidth="1"/>
    <col min="3" max="3" width="12.625" customWidth="1"/>
    <col min="4" max="4" width="15" customWidth="1"/>
    <col min="5" max="5" width="31.625" customWidth="1"/>
    <col min="6" max="6" width="15.625" customWidth="1"/>
    <col min="7" max="7" width="24.5" customWidth="1"/>
    <col min="8" max="9" width="4.5" customWidth="1"/>
    <col min="10" max="10" width="4.125" hidden="1" customWidth="1"/>
    <col min="11" max="11" width="5.875" customWidth="1"/>
    <col min="12" max="12" width="29.5" customWidth="1"/>
    <col min="13" max="13" width="5.875" customWidth="1"/>
    <col min="14" max="14" width="22.375" customWidth="1"/>
  </cols>
  <sheetData>
    <row r="1" spans="1:19" ht="15">
      <c r="F1" s="107" t="s">
        <v>0</v>
      </c>
      <c r="G1" s="108" t="s">
        <v>1</v>
      </c>
    </row>
    <row r="2" spans="1:19" ht="15">
      <c r="F2" s="107" t="s">
        <v>2</v>
      </c>
      <c r="G2" s="159">
        <v>44890</v>
      </c>
    </row>
    <row r="3" spans="1:19">
      <c r="F3" s="109"/>
    </row>
    <row r="4" spans="1:19" ht="15">
      <c r="F4" s="109"/>
      <c r="G4" s="110"/>
    </row>
    <row r="5" spans="1:19" ht="49.5" customHeight="1">
      <c r="F5" s="132" t="str">
        <f>"Załącznik do Uchwały Nr "&amp;TEXT(G1,0)&amp;"
Rady Powiatu Lwóweckiego
z dnia  ""25.11.2022roku"</f>
        <v>Załącznik do Uchwały Nr LXIII/67/2022
Rady Powiatu Lwóweckiego
z dnia  "25.11.2022roku</v>
      </c>
      <c r="G5" s="133"/>
      <c r="I5" s="117"/>
    </row>
    <row r="6" spans="1:19" ht="39" customHeight="1">
      <c r="A6" s="8"/>
      <c r="B6" s="134" t="str">
        <f>"Rozkład dyżurów całodobowych aptek ogólnodostępnych 
na terenie Powiatu Lwóweckiego w "&amp;TEXT('2023 roboczy'!R4,0)&amp;" roku"</f>
        <v>Rozkład dyżurów całodobowych aptek ogólnodostępnych 
na terenie Powiatu Lwóweckiego w 2023 roku</v>
      </c>
      <c r="C6" s="135"/>
      <c r="D6" s="135"/>
      <c r="E6" s="135"/>
      <c r="F6" s="135"/>
      <c r="G6" s="135"/>
      <c r="K6" s="6"/>
      <c r="L6" s="6"/>
      <c r="S6" t="s">
        <v>3</v>
      </c>
    </row>
    <row r="7" spans="1:19" ht="18" customHeight="1">
      <c r="D7" s="18" t="s">
        <v>4</v>
      </c>
    </row>
    <row r="8" spans="1:19" ht="15">
      <c r="A8" s="9" t="s">
        <v>5</v>
      </c>
      <c r="B8" s="111"/>
      <c r="C8" s="83" t="s">
        <v>6</v>
      </c>
      <c r="D8" s="84" t="s">
        <v>7</v>
      </c>
      <c r="E8" s="84" t="s">
        <v>8</v>
      </c>
      <c r="F8" s="84" t="s">
        <v>9</v>
      </c>
      <c r="G8" s="85" t="s">
        <v>10</v>
      </c>
      <c r="J8" s="136" t="s">
        <v>11</v>
      </c>
      <c r="K8" s="136"/>
      <c r="L8" s="136"/>
      <c r="M8" s="136"/>
      <c r="N8" s="136"/>
    </row>
    <row r="9" spans="1:19">
      <c r="A9" s="12">
        <v>1</v>
      </c>
      <c r="B9" s="112"/>
      <c r="C9" s="113">
        <f>'2023 roboczy'!D9</f>
        <v>44927</v>
      </c>
      <c r="D9" s="114" t="str">
        <f>'2023 roboczy'!B9</f>
        <v>niedziela</v>
      </c>
      <c r="E9" s="31" t="str">
        <f>'2023 roboczy'!J9</f>
        <v>Apteka Nowa Apteka pod Gryfem''</v>
      </c>
      <c r="F9" s="44" t="str">
        <f>'2023 roboczy'!K9</f>
        <v>Gryfów Śląski</v>
      </c>
      <c r="G9" s="45" t="str">
        <f>'2023 roboczy'!L9</f>
        <v>ul. Jeleniogórska 5</v>
      </c>
      <c r="J9" s="6" t="s">
        <v>12</v>
      </c>
      <c r="K9">
        <f>'2023 roboczy'!$D$1</f>
        <v>44927</v>
      </c>
      <c r="L9" s="118">
        <f>K9</f>
        <v>44927</v>
      </c>
      <c r="N9" t="s">
        <v>13</v>
      </c>
    </row>
    <row r="10" spans="1:19">
      <c r="A10" s="16">
        <v>2</v>
      </c>
      <c r="B10" s="112"/>
      <c r="C10" s="115">
        <f>'2023 roboczy'!D10</f>
        <v>44928</v>
      </c>
      <c r="D10" s="116" t="str">
        <f>'2023 roboczy'!B10</f>
        <v>poniedziałek</v>
      </c>
      <c r="E10" s="24" t="str">
        <f>'2023 roboczy'!J10</f>
        <v>Apteka Nowa Apteka pod Gryfem</v>
      </c>
      <c r="F10" s="37" t="str">
        <f>'2023 roboczy'!K10</f>
        <v>Gryfów Śląski</v>
      </c>
      <c r="G10" s="38" t="str">
        <f>'2023 roboczy'!L10</f>
        <v>ul. Jeleniogórska 5</v>
      </c>
      <c r="J10">
        <f>_xlfn.DAYS("06.01."&amp;YEAR($K$9),$K$9)</f>
        <v>5</v>
      </c>
      <c r="K10">
        <f>$K$9+J10</f>
        <v>44932</v>
      </c>
      <c r="L10" s="118">
        <f t="shared" ref="L10:L21" si="0">K10</f>
        <v>44932</v>
      </c>
      <c r="N10" t="s">
        <v>14</v>
      </c>
    </row>
    <row r="11" spans="1:19">
      <c r="A11" s="16">
        <v>3</v>
      </c>
      <c r="B11" s="112"/>
      <c r="C11" s="115">
        <f>'2023 roboczy'!D11</f>
        <v>44929</v>
      </c>
      <c r="D11" s="116" t="str">
        <f>'2023 roboczy'!B11</f>
        <v>wtorek</v>
      </c>
      <c r="E11" s="24" t="str">
        <f>'2023 roboczy'!J11</f>
        <v>Apteka Nowa Apteka pod Gryfem</v>
      </c>
      <c r="F11" s="37" t="str">
        <f>'2023 roboczy'!K11</f>
        <v>Gryfów Śląski</v>
      </c>
      <c r="G11" s="38" t="str">
        <f>'2023 roboczy'!L11</f>
        <v>ul. Jeleniogórska 5</v>
      </c>
      <c r="J11">
        <f>_xlfn.DAYS(M11&amp;YEAR($K$9),$K$9)</f>
        <v>98</v>
      </c>
      <c r="K11">
        <f t="shared" ref="K11:K21" si="1">$K$9+J11</f>
        <v>45025</v>
      </c>
      <c r="L11" s="118">
        <f t="shared" si="0"/>
        <v>45025</v>
      </c>
      <c r="M11" s="119" t="str">
        <f>'2023 roboczy'!X19</f>
        <v>09.04.</v>
      </c>
      <c r="N11" s="46" t="s">
        <v>15</v>
      </c>
    </row>
    <row r="12" spans="1:19">
      <c r="A12" s="16">
        <v>4</v>
      </c>
      <c r="B12" s="112"/>
      <c r="C12" s="115">
        <f>'2023 roboczy'!D12</f>
        <v>44930</v>
      </c>
      <c r="D12" s="116" t="str">
        <f>'2023 roboczy'!B12</f>
        <v>środa</v>
      </c>
      <c r="E12" s="24" t="str">
        <f>'2023 roboczy'!J12</f>
        <v>Apteka Nowa Apteka pod Gryfem</v>
      </c>
      <c r="F12" s="37" t="str">
        <f>'2023 roboczy'!K12</f>
        <v>Gryfów Śląski</v>
      </c>
      <c r="G12" s="38" t="str">
        <f>'2023 roboczy'!L12</f>
        <v>ul. Jeleniogórska 5</v>
      </c>
      <c r="J12">
        <f>_xlfn.DAYS(M12&amp;YEAR($K$9),$K$9)</f>
        <v>99</v>
      </c>
      <c r="K12">
        <f t="shared" si="1"/>
        <v>45026</v>
      </c>
      <c r="L12" s="118">
        <f t="shared" si="0"/>
        <v>45026</v>
      </c>
      <c r="M12" s="119" t="str">
        <f>'2023 roboczy'!X20</f>
        <v>10.04.</v>
      </c>
      <c r="N12" s="46" t="s">
        <v>16</v>
      </c>
    </row>
    <row r="13" spans="1:19">
      <c r="A13" s="16">
        <v>5</v>
      </c>
      <c r="B13" s="112"/>
      <c r="C13" s="115">
        <f>'2023 roboczy'!D13</f>
        <v>44931</v>
      </c>
      <c r="D13" s="116" t="str">
        <f>'2023 roboczy'!B13</f>
        <v>czwartek</v>
      </c>
      <c r="E13" s="24" t="str">
        <f>'2023 roboczy'!J13</f>
        <v>Apteka Nowa Apteka pod Gryfem</v>
      </c>
      <c r="F13" s="37" t="str">
        <f>'2023 roboczy'!K13</f>
        <v>Gryfów Śląski</v>
      </c>
      <c r="G13" s="38" t="str">
        <f>'2023 roboczy'!L13</f>
        <v>ul. Jeleniogórska 5</v>
      </c>
      <c r="J13">
        <f>_xlfn.DAYS("01.05."&amp;YEAR($K$9),$K$9)</f>
        <v>120</v>
      </c>
      <c r="K13">
        <f t="shared" si="1"/>
        <v>45047</v>
      </c>
      <c r="L13" s="118">
        <f t="shared" si="0"/>
        <v>45047</v>
      </c>
      <c r="N13" t="s">
        <v>17</v>
      </c>
    </row>
    <row r="14" spans="1:19">
      <c r="A14" s="16">
        <v>6</v>
      </c>
      <c r="B14" s="112"/>
      <c r="C14" s="115">
        <f>'2023 roboczy'!D14</f>
        <v>44932</v>
      </c>
      <c r="D14" s="116" t="str">
        <f>'2023 roboczy'!B14</f>
        <v>piątek</v>
      </c>
      <c r="E14" s="24" t="str">
        <f>'2023 roboczy'!J14</f>
        <v>Apteka Nowa Apteka pod Gryfem</v>
      </c>
      <c r="F14" s="37" t="str">
        <f>'2023 roboczy'!K14</f>
        <v>Gryfów Śląski</v>
      </c>
      <c r="G14" s="38" t="str">
        <f>'2023 roboczy'!L14</f>
        <v>ul. Jeleniogórska 5</v>
      </c>
      <c r="J14">
        <f>_xlfn.DAYS("03.05."&amp;YEAR($K$9),$K$9)</f>
        <v>122</v>
      </c>
      <c r="K14">
        <f t="shared" si="1"/>
        <v>45049</v>
      </c>
      <c r="L14" s="118">
        <f t="shared" si="0"/>
        <v>45049</v>
      </c>
      <c r="N14" t="s">
        <v>18</v>
      </c>
    </row>
    <row r="15" spans="1:19">
      <c r="A15" s="16">
        <v>7</v>
      </c>
      <c r="B15" s="112"/>
      <c r="C15" s="115">
        <f>'2023 roboczy'!D15</f>
        <v>44933</v>
      </c>
      <c r="D15" s="116" t="str">
        <f>'2023 roboczy'!B15</f>
        <v>sobota</v>
      </c>
      <c r="E15" s="24" t="str">
        <f>'2023 roboczy'!J15</f>
        <v>Apteka Nowa Apteka pod Gryfem</v>
      </c>
      <c r="F15" s="37" t="str">
        <f>'2023 roboczy'!K15</f>
        <v>Gryfów Śląski</v>
      </c>
      <c r="G15" s="38" t="str">
        <f>'2023 roboczy'!L15</f>
        <v>ul. Jeleniogórska 5</v>
      </c>
      <c r="J15">
        <f>_xlfn.DAYS(M15&amp;YEAR($K$9),$K$9)</f>
        <v>158</v>
      </c>
      <c r="K15">
        <f t="shared" si="1"/>
        <v>45085</v>
      </c>
      <c r="L15" s="118">
        <f t="shared" si="0"/>
        <v>45085</v>
      </c>
      <c r="M15" s="119" t="str">
        <f>'2023 roboczy'!X23</f>
        <v>08.06.</v>
      </c>
      <c r="N15" s="46" t="s">
        <v>19</v>
      </c>
    </row>
    <row r="16" spans="1:19">
      <c r="A16" s="16">
        <v>8</v>
      </c>
      <c r="B16" s="112"/>
      <c r="C16" s="115">
        <f>'2023 roboczy'!D16</f>
        <v>44934</v>
      </c>
      <c r="D16" s="116" t="str">
        <f>'2023 roboczy'!B16</f>
        <v>niedziela</v>
      </c>
      <c r="E16" s="24" t="str">
        <f>'2023 roboczy'!J16</f>
        <v>Apteka Nowa Apteka pod Gryfem</v>
      </c>
      <c r="F16" s="37" t="str">
        <f>'2023 roboczy'!K16</f>
        <v>Gryfów Śląski</v>
      </c>
      <c r="G16" s="38" t="str">
        <f>'2023 roboczy'!L16</f>
        <v>ul. Jeleniogórska 5</v>
      </c>
      <c r="J16">
        <f>_xlfn.DAYS("15.08."&amp;YEAR($W$21),$W$21)</f>
        <v>228</v>
      </c>
      <c r="K16">
        <f t="shared" si="1"/>
        <v>45155</v>
      </c>
      <c r="L16" s="118">
        <f t="shared" si="0"/>
        <v>45155</v>
      </c>
      <c r="N16" t="s">
        <v>20</v>
      </c>
    </row>
    <row r="17" spans="1:14">
      <c r="A17" s="16">
        <v>9</v>
      </c>
      <c r="B17" s="112"/>
      <c r="C17" s="115">
        <f>'2023 roboczy'!D17</f>
        <v>44935</v>
      </c>
      <c r="D17" s="116" t="str">
        <f>'2023 roboczy'!B17</f>
        <v>poniedziałek</v>
      </c>
      <c r="E17" s="24" t="str">
        <f>'2023 roboczy'!J17</f>
        <v>Apteka Remedium</v>
      </c>
      <c r="F17" s="37" t="str">
        <f>'2023 roboczy'!K17</f>
        <v>Gryfów Śląski</v>
      </c>
      <c r="G17" s="38" t="str">
        <f>'2023 roboczy'!L17</f>
        <v>ul. Malownicza 1</v>
      </c>
      <c r="J17">
        <f>_xlfn.DAYS("1.11."&amp;YEAR($K$9),$K$9)</f>
        <v>304</v>
      </c>
      <c r="K17">
        <f t="shared" si="1"/>
        <v>45231</v>
      </c>
      <c r="L17" s="118">
        <f t="shared" si="0"/>
        <v>45231</v>
      </c>
      <c r="N17" t="s">
        <v>21</v>
      </c>
    </row>
    <row r="18" spans="1:14">
      <c r="A18" s="16">
        <v>10</v>
      </c>
      <c r="B18" s="112"/>
      <c r="C18" s="115">
        <f>'2023 roboczy'!D18</f>
        <v>44936</v>
      </c>
      <c r="D18" s="116" t="str">
        <f>'2023 roboczy'!B18</f>
        <v>wtorek</v>
      </c>
      <c r="E18" s="24" t="str">
        <f>'2023 roboczy'!J18</f>
        <v>Apteka Remedium</v>
      </c>
      <c r="F18" s="37" t="str">
        <f>'2023 roboczy'!K18</f>
        <v>Gryfów Śląski</v>
      </c>
      <c r="G18" s="38" t="str">
        <f>'2023 roboczy'!L18</f>
        <v>ul. Malownicza 1</v>
      </c>
      <c r="J18">
        <f>_xlfn.DAYS("11.11."&amp;YEAR($K$9),$K$9)</f>
        <v>314</v>
      </c>
      <c r="K18">
        <f t="shared" si="1"/>
        <v>45241</v>
      </c>
      <c r="L18" s="118">
        <f t="shared" si="0"/>
        <v>45241</v>
      </c>
      <c r="N18" t="s">
        <v>22</v>
      </c>
    </row>
    <row r="19" spans="1:14">
      <c r="A19" s="16">
        <v>11</v>
      </c>
      <c r="B19" s="112"/>
      <c r="C19" s="115">
        <f>'2023 roboczy'!D19</f>
        <v>44937</v>
      </c>
      <c r="D19" s="116" t="str">
        <f>'2023 roboczy'!B19</f>
        <v>środa</v>
      </c>
      <c r="E19" s="24" t="str">
        <f>'2023 roboczy'!J19</f>
        <v>Apteka Remedium</v>
      </c>
      <c r="F19" s="37" t="str">
        <f>'2023 roboczy'!K19</f>
        <v>Gryfów Śląski</v>
      </c>
      <c r="G19" s="38" t="str">
        <f>'2023 roboczy'!L19</f>
        <v>ul. Malownicza 1</v>
      </c>
      <c r="J19">
        <f>_xlfn.DAYS("24.12."&amp;YEAR($K$9),$K$9)</f>
        <v>357</v>
      </c>
      <c r="K19">
        <f t="shared" si="1"/>
        <v>45284</v>
      </c>
      <c r="L19" s="118">
        <f t="shared" si="0"/>
        <v>45284</v>
      </c>
      <c r="N19" t="s">
        <v>23</v>
      </c>
    </row>
    <row r="20" spans="1:14">
      <c r="A20" s="16">
        <v>12</v>
      </c>
      <c r="B20" s="112"/>
      <c r="C20" s="115">
        <f>'2023 roboczy'!D20</f>
        <v>44938</v>
      </c>
      <c r="D20" s="116" t="str">
        <f>'2023 roboczy'!B20</f>
        <v>czwartek</v>
      </c>
      <c r="E20" s="24" t="str">
        <f>'2023 roboczy'!J20</f>
        <v>Apteka Remedium</v>
      </c>
      <c r="F20" s="37" t="str">
        <f>'2023 roboczy'!K20</f>
        <v>Gryfów Śląski</v>
      </c>
      <c r="G20" s="38" t="str">
        <f>'2023 roboczy'!L20</f>
        <v>ul. Malownicza 1</v>
      </c>
      <c r="J20">
        <f>_xlfn.DAYS("25.12."&amp;YEAR($K$9),$K$9)</f>
        <v>358</v>
      </c>
      <c r="K20">
        <f t="shared" si="1"/>
        <v>45285</v>
      </c>
      <c r="L20" s="118">
        <f t="shared" si="0"/>
        <v>45285</v>
      </c>
      <c r="N20" t="s">
        <v>24</v>
      </c>
    </row>
    <row r="21" spans="1:14">
      <c r="A21" s="16">
        <v>13</v>
      </c>
      <c r="B21" s="112"/>
      <c r="C21" s="115">
        <f>'2023 roboczy'!D21</f>
        <v>44939</v>
      </c>
      <c r="D21" s="116" t="str">
        <f>'2023 roboczy'!B21</f>
        <v>piątek</v>
      </c>
      <c r="E21" s="24" t="str">
        <f>'2023 roboczy'!J21</f>
        <v>Apteka Remedium</v>
      </c>
      <c r="F21" s="37" t="str">
        <f>'2023 roboczy'!K21</f>
        <v>Gryfów Śląski</v>
      </c>
      <c r="G21" s="38" t="str">
        <f>'2023 roboczy'!L21</f>
        <v>ul. Malownicza 1</v>
      </c>
      <c r="J21">
        <f>_xlfn.DAYS("26.12."&amp;YEAR($K$9),$K$9)</f>
        <v>359</v>
      </c>
      <c r="K21">
        <f t="shared" si="1"/>
        <v>45286</v>
      </c>
      <c r="L21" s="118">
        <f t="shared" si="0"/>
        <v>45286</v>
      </c>
      <c r="N21" t="s">
        <v>25</v>
      </c>
    </row>
    <row r="22" spans="1:14">
      <c r="A22" s="16">
        <v>14</v>
      </c>
      <c r="B22" s="112"/>
      <c r="C22" s="115">
        <f>'2023 roboczy'!D22</f>
        <v>44940</v>
      </c>
      <c r="D22" s="116" t="str">
        <f>'2023 roboczy'!B22</f>
        <v>sobota</v>
      </c>
      <c r="E22" s="24" t="str">
        <f>'2023 roboczy'!J22</f>
        <v>Apteka Remedium</v>
      </c>
      <c r="F22" s="37" t="str">
        <f>'2023 roboczy'!K22</f>
        <v>Gryfów Śląski</v>
      </c>
      <c r="G22" s="38" t="str">
        <f>'2023 roboczy'!L22</f>
        <v>ul. Malownicza 1</v>
      </c>
    </row>
    <row r="23" spans="1:14">
      <c r="A23" s="16">
        <v>15</v>
      </c>
      <c r="B23" s="112"/>
      <c r="C23" s="115">
        <f>'2023 roboczy'!D23</f>
        <v>44941</v>
      </c>
      <c r="D23" s="116" t="str">
        <f>'2023 roboczy'!B23</f>
        <v>niedziela</v>
      </c>
      <c r="E23" s="24" t="str">
        <f>'2023 roboczy'!J23</f>
        <v>Apteka Remedium</v>
      </c>
      <c r="F23" s="37" t="str">
        <f>'2023 roboczy'!K23</f>
        <v>Gryfów Śląski</v>
      </c>
      <c r="G23" s="38" t="str">
        <f>'2023 roboczy'!L23</f>
        <v>ul. Malownicza 1</v>
      </c>
    </row>
    <row r="24" spans="1:14">
      <c r="A24" s="16">
        <v>16</v>
      </c>
      <c r="B24" s="112"/>
      <c r="C24" s="115">
        <f>'2023 roboczy'!D24</f>
        <v>44942</v>
      </c>
      <c r="D24" s="116" t="str">
        <f>'2023 roboczy'!B24</f>
        <v>poniedziałek</v>
      </c>
      <c r="E24" s="24" t="str">
        <f>'2023 roboczy'!J24</f>
        <v>Apteka Nowa Apteka pod Gryfem'</v>
      </c>
      <c r="F24" s="37" t="str">
        <f>'2023 roboczy'!K24</f>
        <v>Gryfów Śląski</v>
      </c>
      <c r="G24" s="38" t="str">
        <f>'2023 roboczy'!L24</f>
        <v>ul. Jeleniogórska 5</v>
      </c>
    </row>
    <row r="25" spans="1:14">
      <c r="A25" s="16">
        <v>17</v>
      </c>
      <c r="B25" s="112"/>
      <c r="C25" s="115">
        <f>'2023 roboczy'!D25</f>
        <v>44943</v>
      </c>
      <c r="D25" s="116" t="str">
        <f>'2023 roboczy'!B25</f>
        <v>wtorek</v>
      </c>
      <c r="E25" s="24" t="str">
        <f>'2023 roboczy'!J25</f>
        <v>Apteka Nowa Apteka pod Gryfem'</v>
      </c>
      <c r="F25" s="37" t="str">
        <f>'2023 roboczy'!K25</f>
        <v>Gryfów Śląski</v>
      </c>
      <c r="G25" s="38" t="str">
        <f>'2023 roboczy'!L25</f>
        <v>ul. Jeleniogórska 5</v>
      </c>
    </row>
    <row r="26" spans="1:14">
      <c r="A26" s="16">
        <v>18</v>
      </c>
      <c r="B26" s="112"/>
      <c r="C26" s="115">
        <f>'2023 roboczy'!D26</f>
        <v>44944</v>
      </c>
      <c r="D26" s="116" t="str">
        <f>'2023 roboczy'!B26</f>
        <v>środa</v>
      </c>
      <c r="E26" s="24" t="str">
        <f>'2023 roboczy'!J26</f>
        <v>Apteka Nowa Apteka pod Gryfem'</v>
      </c>
      <c r="F26" s="37" t="str">
        <f>'2023 roboczy'!K26</f>
        <v>Gryfów Śląski</v>
      </c>
      <c r="G26" s="38" t="str">
        <f>'2023 roboczy'!L26</f>
        <v>ul. Jeleniogórska 5</v>
      </c>
    </row>
    <row r="27" spans="1:14">
      <c r="A27" s="16">
        <v>19</v>
      </c>
      <c r="B27" s="112"/>
      <c r="C27" s="115">
        <f>'2023 roboczy'!D27</f>
        <v>44945</v>
      </c>
      <c r="D27" s="116" t="str">
        <f>'2023 roboczy'!B27</f>
        <v>czwartek</v>
      </c>
      <c r="E27" s="24" t="str">
        <f>'2023 roboczy'!J27</f>
        <v>Apteka Nowa Apteka pod Gryfem'</v>
      </c>
      <c r="F27" s="37" t="str">
        <f>'2023 roboczy'!K27</f>
        <v>Gryfów Śląski</v>
      </c>
      <c r="G27" s="38" t="str">
        <f>'2023 roboczy'!L27</f>
        <v>ul. Jeleniogórska 5</v>
      </c>
    </row>
    <row r="28" spans="1:14">
      <c r="A28" s="16">
        <v>20</v>
      </c>
      <c r="B28" s="112"/>
      <c r="C28" s="115">
        <f>'2023 roboczy'!D28</f>
        <v>44946</v>
      </c>
      <c r="D28" s="116" t="str">
        <f>'2023 roboczy'!B28</f>
        <v>piątek</v>
      </c>
      <c r="E28" s="24" t="str">
        <f>'2023 roboczy'!J28</f>
        <v>Apteka Nowa Apteka pod Gryfem'</v>
      </c>
      <c r="F28" s="37" t="str">
        <f>'2023 roboczy'!K28</f>
        <v>Gryfów Śląski</v>
      </c>
      <c r="G28" s="38" t="str">
        <f>'2023 roboczy'!L28</f>
        <v>ul. Jeleniogórska 5</v>
      </c>
    </row>
    <row r="29" spans="1:14">
      <c r="A29" s="16">
        <v>21</v>
      </c>
      <c r="B29" s="112"/>
      <c r="C29" s="115">
        <f>'2023 roboczy'!D29</f>
        <v>44947</v>
      </c>
      <c r="D29" s="116" t="str">
        <f>'2023 roboczy'!B29</f>
        <v>sobota</v>
      </c>
      <c r="E29" s="24" t="str">
        <f>'2023 roboczy'!J29</f>
        <v>Apteka Nowa Apteka pod Gryfem'</v>
      </c>
      <c r="F29" s="37" t="str">
        <f>'2023 roboczy'!K29</f>
        <v>Gryfów Śląski</v>
      </c>
      <c r="G29" s="38" t="str">
        <f>'2023 roboczy'!L29</f>
        <v>ul. Jeleniogórska 5</v>
      </c>
    </row>
    <row r="30" spans="1:14">
      <c r="A30" s="16">
        <v>22</v>
      </c>
      <c r="B30" s="112"/>
      <c r="C30" s="115">
        <f>'2023 roboczy'!D30</f>
        <v>44948</v>
      </c>
      <c r="D30" s="116" t="str">
        <f>'2023 roboczy'!B30</f>
        <v>niedziela</v>
      </c>
      <c r="E30" s="24" t="str">
        <f>'2023 roboczy'!J30</f>
        <v>Apteka Nowa Apteka pod Gryfem'</v>
      </c>
      <c r="F30" s="37" t="str">
        <f>'2023 roboczy'!K30</f>
        <v>Gryfów Śląski</v>
      </c>
      <c r="G30" s="38" t="str">
        <f>'2023 roboczy'!L30</f>
        <v>ul. Jeleniogórska 5</v>
      </c>
    </row>
    <row r="31" spans="1:14">
      <c r="A31" s="16">
        <v>23</v>
      </c>
      <c r="B31" s="112"/>
      <c r="C31" s="115">
        <f>'2023 roboczy'!D31</f>
        <v>44949</v>
      </c>
      <c r="D31" s="116" t="str">
        <f>'2023 roboczy'!B31</f>
        <v>poniedziałek</v>
      </c>
      <c r="E31" s="24" t="str">
        <f>'2023 roboczy'!J31</f>
        <v>Apteka Remedium'</v>
      </c>
      <c r="F31" s="37" t="str">
        <f>'2023 roboczy'!K31</f>
        <v>Gryfów Śląski</v>
      </c>
      <c r="G31" s="38" t="str">
        <f>'2023 roboczy'!L31</f>
        <v>ul. Malownicza 1</v>
      </c>
    </row>
    <row r="32" spans="1:14">
      <c r="A32" s="16">
        <v>24</v>
      </c>
      <c r="B32" s="112"/>
      <c r="C32" s="115">
        <f>'2023 roboczy'!D32</f>
        <v>44950</v>
      </c>
      <c r="D32" s="116" t="str">
        <f>'2023 roboczy'!B32</f>
        <v>wtorek</v>
      </c>
      <c r="E32" s="24" t="str">
        <f>'2023 roboczy'!J32</f>
        <v>Apteka Remedium'</v>
      </c>
      <c r="F32" s="37" t="str">
        <f>'2023 roboczy'!K32</f>
        <v>Gryfów Śląski</v>
      </c>
      <c r="G32" s="38" t="str">
        <f>'2023 roboczy'!L32</f>
        <v>ul. Malownicza 1</v>
      </c>
    </row>
    <row r="33" spans="1:7">
      <c r="A33" s="16">
        <v>25</v>
      </c>
      <c r="B33" s="112"/>
      <c r="C33" s="115">
        <f>'2023 roboczy'!D33</f>
        <v>44951</v>
      </c>
      <c r="D33" s="116" t="str">
        <f>'2023 roboczy'!B33</f>
        <v>środa</v>
      </c>
      <c r="E33" s="24" t="str">
        <f>'2023 roboczy'!J33</f>
        <v>Apteka Remedium'</v>
      </c>
      <c r="F33" s="37" t="str">
        <f>'2023 roboczy'!K33</f>
        <v>Gryfów Śląski</v>
      </c>
      <c r="G33" s="38" t="str">
        <f>'2023 roboczy'!L33</f>
        <v>ul. Malownicza 1</v>
      </c>
    </row>
    <row r="34" spans="1:7">
      <c r="A34" s="16">
        <v>26</v>
      </c>
      <c r="B34" s="112"/>
      <c r="C34" s="115">
        <f>'2023 roboczy'!D34</f>
        <v>44952</v>
      </c>
      <c r="D34" s="116" t="str">
        <f>'2023 roboczy'!B34</f>
        <v>czwartek</v>
      </c>
      <c r="E34" s="24" t="str">
        <f>'2023 roboczy'!J34</f>
        <v>Apteka Remedium'</v>
      </c>
      <c r="F34" s="37" t="str">
        <f>'2023 roboczy'!K34</f>
        <v>Gryfów Śląski</v>
      </c>
      <c r="G34" s="38" t="str">
        <f>'2023 roboczy'!L34</f>
        <v>ul. Malownicza 1</v>
      </c>
    </row>
    <row r="35" spans="1:7">
      <c r="A35" s="16">
        <v>27</v>
      </c>
      <c r="B35" s="112"/>
      <c r="C35" s="115">
        <f>'2023 roboczy'!D35</f>
        <v>44953</v>
      </c>
      <c r="D35" s="116" t="str">
        <f>'2023 roboczy'!B35</f>
        <v>piątek</v>
      </c>
      <c r="E35" s="24" t="str">
        <f>'2023 roboczy'!J35</f>
        <v>Apteka Remedium'</v>
      </c>
      <c r="F35" s="37" t="str">
        <f>'2023 roboczy'!K35</f>
        <v>Gryfów Śląski</v>
      </c>
      <c r="G35" s="38" t="str">
        <f>'2023 roboczy'!L35</f>
        <v>ul. Malownicza 1</v>
      </c>
    </row>
    <row r="36" spans="1:7">
      <c r="A36" s="16">
        <v>28</v>
      </c>
      <c r="B36" s="112"/>
      <c r="C36" s="115">
        <f>'2023 roboczy'!D36</f>
        <v>44954</v>
      </c>
      <c r="D36" s="116" t="str">
        <f>'2023 roboczy'!B36</f>
        <v>sobota</v>
      </c>
      <c r="E36" s="24" t="str">
        <f>'2023 roboczy'!J36</f>
        <v>Apteka Remedium'</v>
      </c>
      <c r="F36" s="37" t="str">
        <f>'2023 roboczy'!K36</f>
        <v>Gryfów Śląski</v>
      </c>
      <c r="G36" s="38" t="str">
        <f>'2023 roboczy'!L36</f>
        <v>ul. Malownicza 1</v>
      </c>
    </row>
    <row r="37" spans="1:7">
      <c r="A37" s="16">
        <v>29</v>
      </c>
      <c r="B37" s="112"/>
      <c r="C37" s="115">
        <f>'2023 roboczy'!D37</f>
        <v>44955</v>
      </c>
      <c r="D37" s="116" t="str">
        <f>'2023 roboczy'!B37</f>
        <v>niedziela</v>
      </c>
      <c r="E37" s="24" t="str">
        <f>'2023 roboczy'!J37</f>
        <v>Apteka Remedium'</v>
      </c>
      <c r="F37" s="37" t="str">
        <f>'2023 roboczy'!K37</f>
        <v>Gryfów Śląski</v>
      </c>
      <c r="G37" s="38" t="str">
        <f>'2023 roboczy'!L37</f>
        <v>ul. Malownicza 1</v>
      </c>
    </row>
    <row r="38" spans="1:7">
      <c r="A38" s="16">
        <v>30</v>
      </c>
      <c r="B38" s="112"/>
      <c r="C38" s="115">
        <f>'2023 roboczy'!D38</f>
        <v>44956</v>
      </c>
      <c r="D38" s="116" t="str">
        <f>'2023 roboczy'!B38</f>
        <v>poniedziałek</v>
      </c>
      <c r="E38" s="24" t="str">
        <f>'2023 roboczy'!J38</f>
        <v>Apteka pod św. Nepomucenem'</v>
      </c>
      <c r="F38" s="37" t="str">
        <f>'2023 roboczy'!K38</f>
        <v>Lwówek Śląski</v>
      </c>
      <c r="G38" s="38" t="str">
        <f>'2023 roboczy'!L38</f>
        <v>ul. Kościelna 23</v>
      </c>
    </row>
    <row r="39" spans="1:7">
      <c r="A39" s="16">
        <v>31</v>
      </c>
      <c r="B39" s="112"/>
      <c r="C39" s="115">
        <f>'2023 roboczy'!D39</f>
        <v>44957</v>
      </c>
      <c r="D39" s="116" t="str">
        <f>'2023 roboczy'!B39</f>
        <v>wtorek</v>
      </c>
      <c r="E39" s="24" t="str">
        <f>'2023 roboczy'!J39</f>
        <v>Apteka pod św. Nepomucenem'</v>
      </c>
      <c r="F39" s="37" t="str">
        <f>'2023 roboczy'!K39</f>
        <v>Lwówek Śląski</v>
      </c>
      <c r="G39" s="38" t="str">
        <f>'2023 roboczy'!L39</f>
        <v>ul. Kościelna 23</v>
      </c>
    </row>
    <row r="40" spans="1:7">
      <c r="A40" s="16">
        <v>32</v>
      </c>
      <c r="B40" s="112"/>
      <c r="C40" s="115">
        <f>'2023 roboczy'!D40</f>
        <v>44958</v>
      </c>
      <c r="D40" s="116" t="str">
        <f>'2023 roboczy'!B40</f>
        <v>środa</v>
      </c>
      <c r="E40" s="24" t="str">
        <f>'2023 roboczy'!J40</f>
        <v>Apteka pod św. Nepomucenem'</v>
      </c>
      <c r="F40" s="37" t="str">
        <f>'2023 roboczy'!K40</f>
        <v>Lwówek Śląski</v>
      </c>
      <c r="G40" s="38" t="str">
        <f>'2023 roboczy'!L40</f>
        <v>ul. Kościelna 23</v>
      </c>
    </row>
    <row r="41" spans="1:7">
      <c r="A41" s="16">
        <v>33</v>
      </c>
      <c r="B41" s="112"/>
      <c r="C41" s="115">
        <f>'2023 roboczy'!D41</f>
        <v>44959</v>
      </c>
      <c r="D41" s="116" t="str">
        <f>'2023 roboczy'!B41</f>
        <v>czwartek</v>
      </c>
      <c r="E41" s="24" t="str">
        <f>'2023 roboczy'!J41</f>
        <v>Apteka pod św. Nepomucenem'</v>
      </c>
      <c r="F41" s="37" t="str">
        <f>'2023 roboczy'!K41</f>
        <v>Lwówek Śląski</v>
      </c>
      <c r="G41" s="38" t="str">
        <f>'2023 roboczy'!L41</f>
        <v>ul. Kościelna 23</v>
      </c>
    </row>
    <row r="42" spans="1:7">
      <c r="A42" s="16">
        <v>34</v>
      </c>
      <c r="B42" s="112"/>
      <c r="C42" s="115">
        <f>'2023 roboczy'!D42</f>
        <v>44960</v>
      </c>
      <c r="D42" s="116" t="str">
        <f>'2023 roboczy'!B42</f>
        <v>piątek</v>
      </c>
      <c r="E42" s="24" t="str">
        <f>'2023 roboczy'!J42</f>
        <v>Apteka pod św. Nepomucenem'</v>
      </c>
      <c r="F42" s="37" t="str">
        <f>'2023 roboczy'!K42</f>
        <v>Lwówek Śląski</v>
      </c>
      <c r="G42" s="38" t="str">
        <f>'2023 roboczy'!L42</f>
        <v>ul. Kościelna 23</v>
      </c>
    </row>
    <row r="43" spans="1:7">
      <c r="A43" s="16">
        <v>35</v>
      </c>
      <c r="B43" s="112"/>
      <c r="C43" s="115">
        <f>'2023 roboczy'!D43</f>
        <v>44961</v>
      </c>
      <c r="D43" s="116" t="str">
        <f>'2023 roboczy'!B43</f>
        <v>sobota</v>
      </c>
      <c r="E43" s="24" t="str">
        <f>'2023 roboczy'!J43</f>
        <v>Apteka pod św. Nepomucenem'</v>
      </c>
      <c r="F43" s="37" t="str">
        <f>'2023 roboczy'!K43</f>
        <v>Lwówek Śląski</v>
      </c>
      <c r="G43" s="38" t="str">
        <f>'2023 roboczy'!L43</f>
        <v>ul. Kościelna 23</v>
      </c>
    </row>
    <row r="44" spans="1:7">
      <c r="A44" s="16">
        <v>36</v>
      </c>
      <c r="B44" s="112"/>
      <c r="C44" s="115">
        <f>'2023 roboczy'!D44</f>
        <v>44962</v>
      </c>
      <c r="D44" s="116" t="str">
        <f>'2023 roboczy'!B44</f>
        <v>niedziela</v>
      </c>
      <c r="E44" s="24" t="str">
        <f>'2023 roboczy'!J44</f>
        <v>Apteka pod św. Nepomucenem'</v>
      </c>
      <c r="F44" s="37" t="str">
        <f>'2023 roboczy'!K44</f>
        <v>Lwówek Śląski</v>
      </c>
      <c r="G44" s="38" t="str">
        <f>'2023 roboczy'!L44</f>
        <v>ul. Kościelna 23</v>
      </c>
    </row>
    <row r="45" spans="1:7">
      <c r="A45" s="16">
        <v>37</v>
      </c>
      <c r="B45" s="112"/>
      <c r="C45" s="115">
        <f>'2023 roboczy'!D45</f>
        <v>44963</v>
      </c>
      <c r="D45" s="116" t="str">
        <f>'2023 roboczy'!B45</f>
        <v>poniedziałek</v>
      </c>
      <c r="E45" s="24" t="str">
        <f>'2023 roboczy'!J45</f>
        <v>Apteka w Rynku</v>
      </c>
      <c r="F45" s="37" t="str">
        <f>'2023 roboczy'!K45</f>
        <v>Lwówek Śląski</v>
      </c>
      <c r="G45" s="38" t="str">
        <f>'2023 roboczy'!L45</f>
        <v>Pl. Wolności 19</v>
      </c>
    </row>
    <row r="46" spans="1:7">
      <c r="A46" s="16">
        <v>38</v>
      </c>
      <c r="B46" s="112"/>
      <c r="C46" s="115">
        <f>'2023 roboczy'!D46</f>
        <v>44964</v>
      </c>
      <c r="D46" s="116" t="str">
        <f>'2023 roboczy'!B46</f>
        <v>wtorek</v>
      </c>
      <c r="E46" s="24" t="str">
        <f>'2023 roboczy'!J46</f>
        <v>Apteka w Rynku</v>
      </c>
      <c r="F46" s="37" t="str">
        <f>'2023 roboczy'!K46</f>
        <v>Lwówek Śląski</v>
      </c>
      <c r="G46" s="38" t="str">
        <f>'2023 roboczy'!L46</f>
        <v>Pl. Wolności 19</v>
      </c>
    </row>
    <row r="47" spans="1:7">
      <c r="A47" s="16">
        <v>39</v>
      </c>
      <c r="B47" s="112"/>
      <c r="C47" s="115">
        <f>'2023 roboczy'!D47</f>
        <v>44965</v>
      </c>
      <c r="D47" s="116" t="str">
        <f>'2023 roboczy'!B47</f>
        <v>środa</v>
      </c>
      <c r="E47" s="24" t="str">
        <f>'2023 roboczy'!J47</f>
        <v>Apteka w Rynku</v>
      </c>
      <c r="F47" s="37" t="str">
        <f>'2023 roboczy'!K47</f>
        <v>Lwówek Śląski</v>
      </c>
      <c r="G47" s="38" t="str">
        <f>'2023 roboczy'!L47</f>
        <v>Pl. Wolności 19</v>
      </c>
    </row>
    <row r="48" spans="1:7">
      <c r="A48" s="16">
        <v>40</v>
      </c>
      <c r="B48" s="112"/>
      <c r="C48" s="115">
        <f>'2023 roboczy'!D48</f>
        <v>44966</v>
      </c>
      <c r="D48" s="116" t="str">
        <f>'2023 roboczy'!B48</f>
        <v>czwartek</v>
      </c>
      <c r="E48" s="24" t="str">
        <f>'2023 roboczy'!J48</f>
        <v>Apteka w Rynku</v>
      </c>
      <c r="F48" s="37" t="str">
        <f>'2023 roboczy'!K48</f>
        <v>Lwówek Śląski</v>
      </c>
      <c r="G48" s="38" t="str">
        <f>'2023 roboczy'!L48</f>
        <v>Pl. Wolności 19</v>
      </c>
    </row>
    <row r="49" spans="1:7">
      <c r="A49" s="16">
        <v>41</v>
      </c>
      <c r="B49" s="112"/>
      <c r="C49" s="115">
        <f>'2023 roboczy'!D49</f>
        <v>44967</v>
      </c>
      <c r="D49" s="116" t="str">
        <f>'2023 roboczy'!B49</f>
        <v>piątek</v>
      </c>
      <c r="E49" s="24" t="str">
        <f>'2023 roboczy'!J49</f>
        <v>Apteka w Rynku</v>
      </c>
      <c r="F49" s="37" t="str">
        <f>'2023 roboczy'!K49</f>
        <v>Lwówek Śląski</v>
      </c>
      <c r="G49" s="38" t="str">
        <f>'2023 roboczy'!L49</f>
        <v>Pl. Wolności 19</v>
      </c>
    </row>
    <row r="50" spans="1:7">
      <c r="A50" s="16">
        <v>42</v>
      </c>
      <c r="B50" s="112"/>
      <c r="C50" s="115">
        <f>'2023 roboczy'!D50</f>
        <v>44968</v>
      </c>
      <c r="D50" s="116" t="str">
        <f>'2023 roboczy'!B50</f>
        <v>sobota</v>
      </c>
      <c r="E50" s="24" t="str">
        <f>'2023 roboczy'!J50</f>
        <v>Apteka w Rynku</v>
      </c>
      <c r="F50" s="37" t="str">
        <f>'2023 roboczy'!K50</f>
        <v>Lwówek Śląski</v>
      </c>
      <c r="G50" s="38" t="str">
        <f>'2023 roboczy'!L50</f>
        <v>Pl. Wolności 19</v>
      </c>
    </row>
    <row r="51" spans="1:7">
      <c r="A51" s="16">
        <v>43</v>
      </c>
      <c r="B51" s="112"/>
      <c r="C51" s="115">
        <f>'2023 roboczy'!D51</f>
        <v>44969</v>
      </c>
      <c r="D51" s="116" t="str">
        <f>'2023 roboczy'!B51</f>
        <v>niedziela</v>
      </c>
      <c r="E51" s="24" t="str">
        <f>'2023 roboczy'!J51</f>
        <v>Apteka w Rynku</v>
      </c>
      <c r="F51" s="37" t="str">
        <f>'2023 roboczy'!K51</f>
        <v>Lwówek Śląski</v>
      </c>
      <c r="G51" s="38" t="str">
        <f>'2023 roboczy'!L51</f>
        <v>Pl. Wolności 19</v>
      </c>
    </row>
    <row r="52" spans="1:7">
      <c r="A52" s="16">
        <v>44</v>
      </c>
      <c r="B52" s="112"/>
      <c r="C52" s="115">
        <f>'2023 roboczy'!D52</f>
        <v>44970</v>
      </c>
      <c r="D52" s="116" t="str">
        <f>'2023 roboczy'!B52</f>
        <v>poniedziałek</v>
      </c>
      <c r="E52" s="24" t="str">
        <f>'2023 roboczy'!J52</f>
        <v>Apteka Agatowa</v>
      </c>
      <c r="F52" s="37" t="str">
        <f>'2023 roboczy'!K52</f>
        <v>Lwówek Śląski</v>
      </c>
      <c r="G52" s="38" t="str">
        <f>'2023 roboczy'!L52</f>
        <v>ul. Oświęcimska 3</v>
      </c>
    </row>
    <row r="53" spans="1:7">
      <c r="A53" s="16">
        <v>45</v>
      </c>
      <c r="B53" s="112"/>
      <c r="C53" s="115">
        <f>'2023 roboczy'!D53</f>
        <v>44971</v>
      </c>
      <c r="D53" s="116" t="str">
        <f>'2023 roboczy'!B53</f>
        <v>wtorek</v>
      </c>
      <c r="E53" s="24" t="str">
        <f>'2023 roboczy'!J53</f>
        <v>Apteka Agatowa</v>
      </c>
      <c r="F53" s="37" t="str">
        <f>'2023 roboczy'!K53</f>
        <v>Lwówek Śląski</v>
      </c>
      <c r="G53" s="38" t="str">
        <f>'2023 roboczy'!L53</f>
        <v>ul. Oświęcimska 3</v>
      </c>
    </row>
    <row r="54" spans="1:7">
      <c r="A54" s="16">
        <v>46</v>
      </c>
      <c r="B54" s="112"/>
      <c r="C54" s="115">
        <f>'2023 roboczy'!D54</f>
        <v>44972</v>
      </c>
      <c r="D54" s="116" t="str">
        <f>'2023 roboczy'!B54</f>
        <v>środa</v>
      </c>
      <c r="E54" s="24" t="str">
        <f>'2023 roboczy'!J54</f>
        <v>Apteka Agatowa</v>
      </c>
      <c r="F54" s="37" t="str">
        <f>'2023 roboczy'!K54</f>
        <v>Lwówek Śląski</v>
      </c>
      <c r="G54" s="38" t="str">
        <f>'2023 roboczy'!L54</f>
        <v>ul. Oświęcimska 3</v>
      </c>
    </row>
    <row r="55" spans="1:7">
      <c r="A55" s="16">
        <v>47</v>
      </c>
      <c r="B55" s="112"/>
      <c r="C55" s="115">
        <f>'2023 roboczy'!D55</f>
        <v>44973</v>
      </c>
      <c r="D55" s="116" t="str">
        <f>'2023 roboczy'!B55</f>
        <v>czwartek</v>
      </c>
      <c r="E55" s="24" t="str">
        <f>'2023 roboczy'!J55</f>
        <v>Apteka Agatowa</v>
      </c>
      <c r="F55" s="37" t="str">
        <f>'2023 roboczy'!K55</f>
        <v>Lwówek Śląski</v>
      </c>
      <c r="G55" s="38" t="str">
        <f>'2023 roboczy'!L55</f>
        <v>ul. Oświęcimska 3</v>
      </c>
    </row>
    <row r="56" spans="1:7">
      <c r="A56" s="16">
        <v>48</v>
      </c>
      <c r="B56" s="112"/>
      <c r="C56" s="115">
        <f>'2023 roboczy'!D56</f>
        <v>44974</v>
      </c>
      <c r="D56" s="116" t="str">
        <f>'2023 roboczy'!B56</f>
        <v>piątek</v>
      </c>
      <c r="E56" s="24" t="str">
        <f>'2023 roboczy'!J56</f>
        <v>Apteka Agatowa</v>
      </c>
      <c r="F56" s="37" t="str">
        <f>'2023 roboczy'!K56</f>
        <v>Lwówek Śląski</v>
      </c>
      <c r="G56" s="38" t="str">
        <f>'2023 roboczy'!L56</f>
        <v>ul. Oświęcimska 3</v>
      </c>
    </row>
    <row r="57" spans="1:7">
      <c r="A57" s="16">
        <v>49</v>
      </c>
      <c r="B57" s="112"/>
      <c r="C57" s="115">
        <f>'2023 roboczy'!D57</f>
        <v>44975</v>
      </c>
      <c r="D57" s="116" t="str">
        <f>'2023 roboczy'!B57</f>
        <v>sobota</v>
      </c>
      <c r="E57" s="24" t="str">
        <f>'2023 roboczy'!J57</f>
        <v>Apteka Agatowa</v>
      </c>
      <c r="F57" s="37" t="str">
        <f>'2023 roboczy'!K57</f>
        <v>Lwówek Śląski</v>
      </c>
      <c r="G57" s="38" t="str">
        <f>'2023 roboczy'!L57</f>
        <v>ul. Oświęcimska 3</v>
      </c>
    </row>
    <row r="58" spans="1:7">
      <c r="A58" s="16">
        <v>50</v>
      </c>
      <c r="B58" s="112"/>
      <c r="C58" s="115">
        <f>'2023 roboczy'!D58</f>
        <v>44976</v>
      </c>
      <c r="D58" s="116" t="str">
        <f>'2023 roboczy'!B58</f>
        <v>niedziela</v>
      </c>
      <c r="E58" s="24" t="str">
        <f>'2023 roboczy'!J58</f>
        <v>Apteka Agatowa</v>
      </c>
      <c r="F58" s="37" t="str">
        <f>'2023 roboczy'!K58</f>
        <v>Lwówek Śląski</v>
      </c>
      <c r="G58" s="38" t="str">
        <f>'2023 roboczy'!L58</f>
        <v>ul. Oświęcimska 3</v>
      </c>
    </row>
    <row r="59" spans="1:7">
      <c r="A59" s="16">
        <v>51</v>
      </c>
      <c r="B59" s="112"/>
      <c r="C59" s="115">
        <f>'2023 roboczy'!D59</f>
        <v>44977</v>
      </c>
      <c r="D59" s="116" t="str">
        <f>'2023 roboczy'!B59</f>
        <v>poniedziałek</v>
      </c>
      <c r="E59" s="24" t="str">
        <f>'2023 roboczy'!J59</f>
        <v xml:space="preserve">Apteka Centrum </v>
      </c>
      <c r="F59" s="37" t="str">
        <f>'2023 roboczy'!K59</f>
        <v>Lwówek Śląski</v>
      </c>
      <c r="G59" s="38" t="str">
        <f>'2023 roboczy'!L59</f>
        <v>ul. Zamkowa 3</v>
      </c>
    </row>
    <row r="60" spans="1:7">
      <c r="A60" s="16">
        <v>52</v>
      </c>
      <c r="B60" s="112"/>
      <c r="C60" s="115">
        <f>'2023 roboczy'!D60</f>
        <v>44978</v>
      </c>
      <c r="D60" s="116" t="str">
        <f>'2023 roboczy'!B60</f>
        <v>wtorek</v>
      </c>
      <c r="E60" s="24" t="str">
        <f>'2023 roboczy'!J60</f>
        <v xml:space="preserve">Apteka Centrum </v>
      </c>
      <c r="F60" s="37" t="str">
        <f>'2023 roboczy'!K60</f>
        <v>Lwówek Śląski</v>
      </c>
      <c r="G60" s="38" t="str">
        <f>'2023 roboczy'!L60</f>
        <v>ul. Zamkowa 3</v>
      </c>
    </row>
    <row r="61" spans="1:7">
      <c r="A61" s="16">
        <v>53</v>
      </c>
      <c r="B61" s="112"/>
      <c r="C61" s="115">
        <f>'2023 roboczy'!D61</f>
        <v>44979</v>
      </c>
      <c r="D61" s="116" t="str">
        <f>'2023 roboczy'!B61</f>
        <v>środa</v>
      </c>
      <c r="E61" s="24" t="str">
        <f>'2023 roboczy'!J61</f>
        <v xml:space="preserve">Apteka Centrum </v>
      </c>
      <c r="F61" s="37" t="str">
        <f>'2023 roboczy'!K61</f>
        <v>Lwówek Śląski</v>
      </c>
      <c r="G61" s="38" t="str">
        <f>'2023 roboczy'!L61</f>
        <v>ul. Zamkowa 3</v>
      </c>
    </row>
    <row r="62" spans="1:7">
      <c r="A62" s="16">
        <v>54</v>
      </c>
      <c r="B62" s="112"/>
      <c r="C62" s="115">
        <f>'2023 roboczy'!D62</f>
        <v>44980</v>
      </c>
      <c r="D62" s="116" t="str">
        <f>'2023 roboczy'!B62</f>
        <v>czwartek</v>
      </c>
      <c r="E62" s="24" t="str">
        <f>'2023 roboczy'!J62</f>
        <v xml:space="preserve">Apteka Centrum </v>
      </c>
      <c r="F62" s="37" t="str">
        <f>'2023 roboczy'!K62</f>
        <v>Lwówek Śląski</v>
      </c>
      <c r="G62" s="38" t="str">
        <f>'2023 roboczy'!L62</f>
        <v>ul. Zamkowa 3</v>
      </c>
    </row>
    <row r="63" spans="1:7">
      <c r="A63" s="16">
        <v>55</v>
      </c>
      <c r="B63" s="112"/>
      <c r="C63" s="115">
        <f>'2023 roboczy'!D63</f>
        <v>44981</v>
      </c>
      <c r="D63" s="116" t="str">
        <f>'2023 roboczy'!B63</f>
        <v>piątek</v>
      </c>
      <c r="E63" s="24" t="str">
        <f>'2023 roboczy'!J63</f>
        <v xml:space="preserve">Apteka Centrum </v>
      </c>
      <c r="F63" s="37" t="str">
        <f>'2023 roboczy'!K63</f>
        <v>Lwówek Śląski</v>
      </c>
      <c r="G63" s="38" t="str">
        <f>'2023 roboczy'!L63</f>
        <v>ul. Zamkowa 3</v>
      </c>
    </row>
    <row r="64" spans="1:7">
      <c r="A64" s="16">
        <v>56</v>
      </c>
      <c r="B64" s="112"/>
      <c r="C64" s="115">
        <f>'2023 roboczy'!D64</f>
        <v>44982</v>
      </c>
      <c r="D64" s="116" t="str">
        <f>'2023 roboczy'!B64</f>
        <v>sobota</v>
      </c>
      <c r="E64" s="24" t="str">
        <f>'2023 roboczy'!J64</f>
        <v xml:space="preserve">Apteka Centrum </v>
      </c>
      <c r="F64" s="37" t="str">
        <f>'2023 roboczy'!K64</f>
        <v>Lwówek Śląski</v>
      </c>
      <c r="G64" s="38" t="str">
        <f>'2023 roboczy'!L64</f>
        <v>ul. Zamkowa 3</v>
      </c>
    </row>
    <row r="65" spans="1:8">
      <c r="A65" s="16">
        <v>57</v>
      </c>
      <c r="B65" s="112"/>
      <c r="C65" s="115">
        <f>'2023 roboczy'!D65</f>
        <v>44983</v>
      </c>
      <c r="D65" s="116" t="str">
        <f>'2023 roboczy'!B65</f>
        <v>niedziela</v>
      </c>
      <c r="E65" s="24" t="str">
        <f>'2023 roboczy'!J65</f>
        <v xml:space="preserve">Apteka Centrum </v>
      </c>
      <c r="F65" s="37" t="str">
        <f>'2023 roboczy'!K65</f>
        <v>Lwówek Śląski</v>
      </c>
      <c r="G65" s="38" t="str">
        <f>'2023 roboczy'!L65</f>
        <v>ul. Zamkowa 3</v>
      </c>
    </row>
    <row r="66" spans="1:8">
      <c r="A66" s="16">
        <v>58</v>
      </c>
      <c r="B66" s="112"/>
      <c r="C66" s="115">
        <f>'2023 roboczy'!D66</f>
        <v>44984</v>
      </c>
      <c r="D66" s="116" t="str">
        <f>'2023 roboczy'!B66</f>
        <v>poniedziałek</v>
      </c>
      <c r="E66" s="24" t="str">
        <f>'2023 roboczy'!J66</f>
        <v>Apteka pod św. Nepomucenem</v>
      </c>
      <c r="F66" s="37" t="str">
        <f>'2023 roboczy'!K66</f>
        <v>Lwówek Śląski</v>
      </c>
      <c r="G66" s="38" t="str">
        <f>'2023 roboczy'!L66</f>
        <v>ul. Kościelna 23</v>
      </c>
    </row>
    <row r="67" spans="1:8">
      <c r="A67" s="16">
        <v>59</v>
      </c>
      <c r="B67" s="112"/>
      <c r="C67" s="115">
        <f>'2023 roboczy'!D67</f>
        <v>44985</v>
      </c>
      <c r="D67" s="116" t="str">
        <f>'2023 roboczy'!B67</f>
        <v>wtorek</v>
      </c>
      <c r="E67" s="24" t="str">
        <f>'2023 roboczy'!J67</f>
        <v>Apteka pod św. Nepomucenem</v>
      </c>
      <c r="F67" s="37" t="str">
        <f>'2023 roboczy'!K67</f>
        <v>Lwówek Śląski</v>
      </c>
      <c r="G67" s="38" t="str">
        <f>'2023 roboczy'!L67</f>
        <v>ul. Kościelna 23</v>
      </c>
    </row>
    <row r="68" spans="1:8" ht="15">
      <c r="A68" s="16">
        <v>59</v>
      </c>
      <c r="B68" s="112"/>
      <c r="C68" s="120"/>
      <c r="D68" s="121" t="str">
        <f>IF('2023 roboczy'!R3="TAK",'2023 roboczy'!B68,"")</f>
        <v/>
      </c>
      <c r="E68" s="122"/>
      <c r="F68" s="123"/>
      <c r="G68" s="124"/>
    </row>
    <row r="69" spans="1:8" ht="9" customHeight="1">
      <c r="A69" s="125"/>
      <c r="B69" s="6"/>
      <c r="C69" s="6"/>
      <c r="D69" s="6"/>
      <c r="E69" s="60"/>
    </row>
    <row r="70" spans="1:8" ht="14.25" customHeight="1">
      <c r="B70" s="63"/>
      <c r="C70" s="137" t="s">
        <v>26</v>
      </c>
      <c r="D70" s="137"/>
      <c r="E70" s="138" t="s">
        <v>27</v>
      </c>
      <c r="F70" s="138"/>
      <c r="G70" s="63"/>
      <c r="H70" s="64"/>
    </row>
    <row r="71" spans="1:8">
      <c r="A71" s="6"/>
      <c r="B71" s="6"/>
      <c r="C71" s="6"/>
      <c r="D71" s="6"/>
      <c r="E71" s="60"/>
    </row>
    <row r="72" spans="1:8" ht="39" customHeight="1">
      <c r="A72" s="8"/>
      <c r="B72" s="134" t="str">
        <f t="shared" ref="B72" si="2">$B$6</f>
        <v>Rozkład dyżurów całodobowych aptek ogólnodostępnych 
na terenie Powiatu Lwóweckiego w 2023 roku</v>
      </c>
      <c r="C72" s="134"/>
      <c r="D72" s="134"/>
      <c r="E72" s="134"/>
      <c r="F72" s="134"/>
      <c r="G72" s="134"/>
    </row>
    <row r="73" spans="1:8" ht="14.25" customHeight="1">
      <c r="A73" s="12"/>
      <c r="D73" s="18" t="s">
        <v>4</v>
      </c>
    </row>
    <row r="74" spans="1:8" ht="14.25" customHeight="1">
      <c r="A74" s="16"/>
      <c r="B74" s="111"/>
      <c r="C74" s="83" t="s">
        <v>6</v>
      </c>
      <c r="D74" s="84" t="s">
        <v>7</v>
      </c>
      <c r="E74" s="84" t="s">
        <v>8</v>
      </c>
      <c r="F74" s="84" t="s">
        <v>9</v>
      </c>
      <c r="G74" s="85" t="s">
        <v>10</v>
      </c>
    </row>
    <row r="75" spans="1:8" ht="14.25" customHeight="1">
      <c r="A75" s="16">
        <v>60</v>
      </c>
      <c r="B75" s="126"/>
      <c r="C75" s="127">
        <f>'2023 roboczy'!D68</f>
        <v>44986</v>
      </c>
      <c r="D75" s="29" t="str">
        <f>'2023 roboczy'!B68</f>
        <v>środa</v>
      </c>
      <c r="E75" s="31" t="str">
        <f>'2023 roboczy'!J68</f>
        <v>Apteka pod św. Nepomucenem</v>
      </c>
      <c r="F75" s="44" t="str">
        <f>'2023 roboczy'!K68</f>
        <v>Lwówek Śląski</v>
      </c>
      <c r="G75" s="45" t="str">
        <f>'2023 roboczy'!L68</f>
        <v>ul. Kościelna 23</v>
      </c>
    </row>
    <row r="76" spans="1:8" ht="14.25" customHeight="1">
      <c r="A76" s="16">
        <v>61</v>
      </c>
      <c r="B76" s="126"/>
      <c r="C76" s="128">
        <f>'2023 roboczy'!D69</f>
        <v>44987</v>
      </c>
      <c r="D76" s="54" t="str">
        <f>'2023 roboczy'!B69</f>
        <v>czwartek</v>
      </c>
      <c r="E76" s="24" t="str">
        <f>'2023 roboczy'!J69</f>
        <v>Apteka pod św. Nepomucenem</v>
      </c>
      <c r="F76" s="37" t="str">
        <f>'2023 roboczy'!K69</f>
        <v>Lwówek Śląski</v>
      </c>
      <c r="G76" s="38" t="str">
        <f>'2023 roboczy'!L69</f>
        <v>ul. Kościelna 23</v>
      </c>
    </row>
    <row r="77" spans="1:8" ht="14.25" customHeight="1">
      <c r="A77" s="16">
        <v>62</v>
      </c>
      <c r="B77" s="126"/>
      <c r="C77" s="128">
        <f>'2023 roboczy'!D70</f>
        <v>44988</v>
      </c>
      <c r="D77" s="54" t="str">
        <f>'2023 roboczy'!B70</f>
        <v>piątek</v>
      </c>
      <c r="E77" s="24" t="str">
        <f>'2023 roboczy'!J70</f>
        <v>Apteka pod św. Nepomucenem</v>
      </c>
      <c r="F77" s="37" t="str">
        <f>'2023 roboczy'!K70</f>
        <v>Lwówek Śląski</v>
      </c>
      <c r="G77" s="38" t="str">
        <f>'2023 roboczy'!L70</f>
        <v>ul. Kościelna 23</v>
      </c>
    </row>
    <row r="78" spans="1:8">
      <c r="A78" s="16">
        <v>63</v>
      </c>
      <c r="B78" s="126"/>
      <c r="C78" s="128">
        <f>'2023 roboczy'!D71</f>
        <v>44989</v>
      </c>
      <c r="D78" s="54" t="str">
        <f>'2023 roboczy'!B71</f>
        <v>sobota</v>
      </c>
      <c r="E78" s="24" t="str">
        <f>'2023 roboczy'!J71</f>
        <v>Apteka pod św. Nepomucenem</v>
      </c>
      <c r="F78" s="37" t="str">
        <f>'2023 roboczy'!K71</f>
        <v>Lwówek Śląski</v>
      </c>
      <c r="G78" s="38" t="str">
        <f>'2023 roboczy'!L71</f>
        <v>ul. Kościelna 23</v>
      </c>
    </row>
    <row r="79" spans="1:8">
      <c r="A79" s="16">
        <v>64</v>
      </c>
      <c r="B79" s="126"/>
      <c r="C79" s="128">
        <f>'2023 roboczy'!D72</f>
        <v>44990</v>
      </c>
      <c r="D79" s="54" t="str">
        <f>'2023 roboczy'!B72</f>
        <v>niedziela</v>
      </c>
      <c r="E79" s="24" t="str">
        <f>'2023 roboczy'!J72</f>
        <v>Apteka pod św. Nepomucenem</v>
      </c>
      <c r="F79" s="37" t="str">
        <f>'2023 roboczy'!K72</f>
        <v>Lwówek Śląski</v>
      </c>
      <c r="G79" s="38" t="str">
        <f>'2023 roboczy'!L72</f>
        <v>ul. Kościelna 23</v>
      </c>
    </row>
    <row r="80" spans="1:8">
      <c r="A80" s="16">
        <v>65</v>
      </c>
      <c r="B80" s="126"/>
      <c r="C80" s="128">
        <f>'2023 roboczy'!D73</f>
        <v>44991</v>
      </c>
      <c r="D80" s="54" t="str">
        <f>'2023 roboczy'!B73</f>
        <v>poniedziałek</v>
      </c>
      <c r="E80" s="24" t="str">
        <f>'2023 roboczy'!J73</f>
        <v>Apteka Zabobrze</v>
      </c>
      <c r="F80" s="37" t="str">
        <f>'2023 roboczy'!K73</f>
        <v>Wleń</v>
      </c>
      <c r="G80" s="38" t="str">
        <f>'2023 roboczy'!L73</f>
        <v>ul. Bohaterów Nysy 23/24</v>
      </c>
    </row>
    <row r="81" spans="1:7">
      <c r="A81" s="16">
        <v>66</v>
      </c>
      <c r="B81" s="126"/>
      <c r="C81" s="128">
        <f>'2023 roboczy'!D74</f>
        <v>44992</v>
      </c>
      <c r="D81" s="54" t="str">
        <f>'2023 roboczy'!B74</f>
        <v>wtorek</v>
      </c>
      <c r="E81" s="24" t="str">
        <f>'2023 roboczy'!J74</f>
        <v>Apteka Zabobrze</v>
      </c>
      <c r="F81" s="37" t="str">
        <f>'2023 roboczy'!K74</f>
        <v>Wleń</v>
      </c>
      <c r="G81" s="38" t="str">
        <f>'2023 roboczy'!L74</f>
        <v>ul. Bohaterów Nysy 23/24</v>
      </c>
    </row>
    <row r="82" spans="1:7">
      <c r="A82" s="16">
        <v>67</v>
      </c>
      <c r="B82" s="126"/>
      <c r="C82" s="128">
        <f>'2023 roboczy'!D75</f>
        <v>44993</v>
      </c>
      <c r="D82" s="54" t="str">
        <f>'2023 roboczy'!B75</f>
        <v>środa</v>
      </c>
      <c r="E82" s="24" t="str">
        <f>'2023 roboczy'!J75</f>
        <v>Apteka Zabobrze</v>
      </c>
      <c r="F82" s="37" t="str">
        <f>'2023 roboczy'!K75</f>
        <v>Wleń</v>
      </c>
      <c r="G82" s="38" t="str">
        <f>'2023 roboczy'!L75</f>
        <v>ul. Bohaterów Nysy 23/24</v>
      </c>
    </row>
    <row r="83" spans="1:7">
      <c r="A83" s="16">
        <v>68</v>
      </c>
      <c r="B83" s="126"/>
      <c r="C83" s="128">
        <f>'2023 roboczy'!D76</f>
        <v>44994</v>
      </c>
      <c r="D83" s="54" t="str">
        <f>'2023 roboczy'!B76</f>
        <v>czwartek</v>
      </c>
      <c r="E83" s="24" t="str">
        <f>'2023 roboczy'!J76</f>
        <v>Apteka Zabobrze</v>
      </c>
      <c r="F83" s="37" t="str">
        <f>'2023 roboczy'!K76</f>
        <v>Wleń</v>
      </c>
      <c r="G83" s="38" t="str">
        <f>'2023 roboczy'!L76</f>
        <v>ul. Bohaterów Nysy 23/24</v>
      </c>
    </row>
    <row r="84" spans="1:7">
      <c r="A84" s="16">
        <v>69</v>
      </c>
      <c r="B84" s="126"/>
      <c r="C84" s="128">
        <f>'2023 roboczy'!D77</f>
        <v>44995</v>
      </c>
      <c r="D84" s="54" t="str">
        <f>'2023 roboczy'!B77</f>
        <v>piątek</v>
      </c>
      <c r="E84" s="24" t="str">
        <f>'2023 roboczy'!J77</f>
        <v>Apteka Zabobrze</v>
      </c>
      <c r="F84" s="37" t="str">
        <f>'2023 roboczy'!K77</f>
        <v>Wleń</v>
      </c>
      <c r="G84" s="38" t="str">
        <f>'2023 roboczy'!L77</f>
        <v>ul. Bohaterów Nysy 23/24</v>
      </c>
    </row>
    <row r="85" spans="1:7">
      <c r="A85" s="16">
        <v>70</v>
      </c>
      <c r="B85" s="126"/>
      <c r="C85" s="128">
        <f>'2023 roboczy'!D78</f>
        <v>44996</v>
      </c>
      <c r="D85" s="54" t="str">
        <f>'2023 roboczy'!B78</f>
        <v>sobota</v>
      </c>
      <c r="E85" s="24" t="str">
        <f>'2023 roboczy'!J78</f>
        <v>Apteka Zabobrze</v>
      </c>
      <c r="F85" s="37" t="str">
        <f>'2023 roboczy'!K78</f>
        <v>Wleń</v>
      </c>
      <c r="G85" s="38" t="str">
        <f>'2023 roboczy'!L78</f>
        <v>ul. Bohaterów Nysy 23/24</v>
      </c>
    </row>
    <row r="86" spans="1:7">
      <c r="A86" s="16">
        <v>71</v>
      </c>
      <c r="B86" s="126"/>
      <c r="C86" s="128">
        <f>'2023 roboczy'!D79</f>
        <v>44997</v>
      </c>
      <c r="D86" s="54" t="str">
        <f>'2023 roboczy'!B79</f>
        <v>niedziela</v>
      </c>
      <c r="E86" s="24" t="str">
        <f>'2023 roboczy'!J79</f>
        <v>Apteka Zabobrze</v>
      </c>
      <c r="F86" s="37" t="str">
        <f>'2023 roboczy'!K79</f>
        <v>Wleń</v>
      </c>
      <c r="G86" s="38" t="str">
        <f>'2023 roboczy'!L79</f>
        <v>ul. Bohaterów Nysy 23/24</v>
      </c>
    </row>
    <row r="87" spans="1:7">
      <c r="A87" s="16">
        <v>72</v>
      </c>
      <c r="B87" s="126"/>
      <c r="C87" s="128">
        <f>'2023 roboczy'!D80</f>
        <v>44998</v>
      </c>
      <c r="D87" s="54" t="str">
        <f>'2023 roboczy'!B80</f>
        <v>poniedziałek</v>
      </c>
      <c r="E87" s="24" t="str">
        <f>'2023 roboczy'!J80</f>
        <v>Apteka Przyjazna</v>
      </c>
      <c r="F87" s="37" t="str">
        <f>'2023 roboczy'!K80</f>
        <v>Lubomierz</v>
      </c>
      <c r="G87" s="38" t="str">
        <f>'2023 roboczy'!L80</f>
        <v>ul. Gryfiogórska 6</v>
      </c>
    </row>
    <row r="88" spans="1:7">
      <c r="A88" s="16">
        <v>73</v>
      </c>
      <c r="B88" s="126"/>
      <c r="C88" s="128">
        <f>'2023 roboczy'!D81</f>
        <v>44999</v>
      </c>
      <c r="D88" s="54" t="str">
        <f>'2023 roboczy'!B81</f>
        <v>wtorek</v>
      </c>
      <c r="E88" s="24" t="str">
        <f>'2023 roboczy'!J81</f>
        <v>Apteka Przyjazna</v>
      </c>
      <c r="F88" s="37" t="str">
        <f>'2023 roboczy'!K81</f>
        <v>Lubomierz</v>
      </c>
      <c r="G88" s="38" t="str">
        <f>'2023 roboczy'!L81</f>
        <v>ul. Gryfiogórska 6</v>
      </c>
    </row>
    <row r="89" spans="1:7">
      <c r="A89" s="16">
        <v>74</v>
      </c>
      <c r="B89" s="126"/>
      <c r="C89" s="128">
        <f>'2023 roboczy'!D82</f>
        <v>45000</v>
      </c>
      <c r="D89" s="54" t="str">
        <f>'2023 roboczy'!B82</f>
        <v>środa</v>
      </c>
      <c r="E89" s="24" t="str">
        <f>'2023 roboczy'!J82</f>
        <v>Apteka Przyjazna</v>
      </c>
      <c r="F89" s="37" t="str">
        <f>'2023 roboczy'!K82</f>
        <v>Lubomierz</v>
      </c>
      <c r="G89" s="38" t="str">
        <f>'2023 roboczy'!L82</f>
        <v>ul. Gryfiogórska 6</v>
      </c>
    </row>
    <row r="90" spans="1:7">
      <c r="A90" s="16">
        <v>75</v>
      </c>
      <c r="B90" s="126"/>
      <c r="C90" s="128">
        <f>'2023 roboczy'!D83</f>
        <v>45001</v>
      </c>
      <c r="D90" s="54" t="str">
        <f>'2023 roboczy'!B83</f>
        <v>czwartek</v>
      </c>
      <c r="E90" s="24" t="str">
        <f>'2023 roboczy'!J83</f>
        <v>Apteka Przyjazna</v>
      </c>
      <c r="F90" s="37" t="str">
        <f>'2023 roboczy'!K83</f>
        <v>Lubomierz</v>
      </c>
      <c r="G90" s="38" t="str">
        <f>'2023 roboczy'!L83</f>
        <v>ul. Gryfiogórska 6</v>
      </c>
    </row>
    <row r="91" spans="1:7">
      <c r="A91" s="16">
        <v>76</v>
      </c>
      <c r="B91" s="126"/>
      <c r="C91" s="128">
        <f>'2023 roboczy'!D84</f>
        <v>45002</v>
      </c>
      <c r="D91" s="54" t="str">
        <f>'2023 roboczy'!B84</f>
        <v>piątek</v>
      </c>
      <c r="E91" s="24" t="str">
        <f>'2023 roboczy'!J84</f>
        <v>Apteka Przyjazna</v>
      </c>
      <c r="F91" s="37" t="str">
        <f>'2023 roboczy'!K84</f>
        <v>Lubomierz</v>
      </c>
      <c r="G91" s="38" t="str">
        <f>'2023 roboczy'!L84</f>
        <v>ul. Gryfiogórska 6</v>
      </c>
    </row>
    <row r="92" spans="1:7">
      <c r="A92" s="16">
        <v>77</v>
      </c>
      <c r="B92" s="126"/>
      <c r="C92" s="128">
        <f>'2023 roboczy'!D85</f>
        <v>45003</v>
      </c>
      <c r="D92" s="54" t="str">
        <f>'2023 roboczy'!B85</f>
        <v>sobota</v>
      </c>
      <c r="E92" s="24" t="str">
        <f>'2023 roboczy'!J85</f>
        <v>Apteka Przyjazna</v>
      </c>
      <c r="F92" s="37" t="str">
        <f>'2023 roboczy'!K85</f>
        <v>Lubomierz</v>
      </c>
      <c r="G92" s="38" t="str">
        <f>'2023 roboczy'!L85</f>
        <v>ul. Gryfiogórska 6</v>
      </c>
    </row>
    <row r="93" spans="1:7">
      <c r="A93" s="16">
        <v>78</v>
      </c>
      <c r="B93" s="126"/>
      <c r="C93" s="128">
        <f>'2023 roboczy'!D86</f>
        <v>45004</v>
      </c>
      <c r="D93" s="54" t="str">
        <f>'2023 roboczy'!B86</f>
        <v>niedziela</v>
      </c>
      <c r="E93" s="24" t="str">
        <f>'2023 roboczy'!J86</f>
        <v>Apteka Przyjazna</v>
      </c>
      <c r="F93" s="37" t="str">
        <f>'2023 roboczy'!K86</f>
        <v>Lubomierz</v>
      </c>
      <c r="G93" s="38" t="str">
        <f>'2023 roboczy'!L86</f>
        <v>ul. Gryfiogórska 6</v>
      </c>
    </row>
    <row r="94" spans="1:7">
      <c r="A94" s="16">
        <v>79</v>
      </c>
      <c r="B94" s="126"/>
      <c r="C94" s="128">
        <f>'2023 roboczy'!D87</f>
        <v>45005</v>
      </c>
      <c r="D94" s="54" t="str">
        <f>'2023 roboczy'!B87</f>
        <v>poniedziałek</v>
      </c>
      <c r="E94" s="24" t="str">
        <f>'2023 roboczy'!J87</f>
        <v>Apteka Mixtura</v>
      </c>
      <c r="F94" s="37" t="str">
        <f>'2023 roboczy'!K87</f>
        <v>Mirsk</v>
      </c>
      <c r="G94" s="38" t="str">
        <f>'2023 roboczy'!L87</f>
        <v>pl. Wolności 35-36</v>
      </c>
    </row>
    <row r="95" spans="1:7">
      <c r="A95" s="16">
        <v>80</v>
      </c>
      <c r="B95" s="126"/>
      <c r="C95" s="128">
        <f>'2023 roboczy'!D88</f>
        <v>45006</v>
      </c>
      <c r="D95" s="54" t="str">
        <f>'2023 roboczy'!B88</f>
        <v>wtorek</v>
      </c>
      <c r="E95" s="24" t="str">
        <f>'2023 roboczy'!J88</f>
        <v>Apteka Mixtura</v>
      </c>
      <c r="F95" s="37" t="str">
        <f>'2023 roboczy'!K88</f>
        <v>Mirsk</v>
      </c>
      <c r="G95" s="38" t="str">
        <f>'2023 roboczy'!L88</f>
        <v>pl. Wolności 35-36</v>
      </c>
    </row>
    <row r="96" spans="1:7">
      <c r="A96" s="16">
        <v>81</v>
      </c>
      <c r="B96" s="126"/>
      <c r="C96" s="128">
        <f>'2023 roboczy'!D89</f>
        <v>45007</v>
      </c>
      <c r="D96" s="54" t="str">
        <f>'2023 roboczy'!B89</f>
        <v>środa</v>
      </c>
      <c r="E96" s="24" t="str">
        <f>'2023 roboczy'!J89</f>
        <v>Apteka Mixtura</v>
      </c>
      <c r="F96" s="37" t="str">
        <f>'2023 roboczy'!K89</f>
        <v>Mirsk</v>
      </c>
      <c r="G96" s="38" t="str">
        <f>'2023 roboczy'!L89</f>
        <v>pl. Wolności 35-36</v>
      </c>
    </row>
    <row r="97" spans="1:7">
      <c r="A97" s="16">
        <v>82</v>
      </c>
      <c r="B97" s="126"/>
      <c r="C97" s="128">
        <f>'2023 roboczy'!D90</f>
        <v>45008</v>
      </c>
      <c r="D97" s="54" t="str">
        <f>'2023 roboczy'!B90</f>
        <v>czwartek</v>
      </c>
      <c r="E97" s="24" t="str">
        <f>'2023 roboczy'!J90</f>
        <v>Apteka Mixtura</v>
      </c>
      <c r="F97" s="37" t="str">
        <f>'2023 roboczy'!K90</f>
        <v>Mirsk</v>
      </c>
      <c r="G97" s="38" t="str">
        <f>'2023 roboczy'!L90</f>
        <v>pl. Wolności 35-36</v>
      </c>
    </row>
    <row r="98" spans="1:7">
      <c r="A98" s="16">
        <v>83</v>
      </c>
      <c r="B98" s="126"/>
      <c r="C98" s="128">
        <f>'2023 roboczy'!D91</f>
        <v>45009</v>
      </c>
      <c r="D98" s="54" t="str">
        <f>'2023 roboczy'!B91</f>
        <v>piątek</v>
      </c>
      <c r="E98" s="24" t="str">
        <f>'2023 roboczy'!J91</f>
        <v>Apteka Mixtura</v>
      </c>
      <c r="F98" s="37" t="str">
        <f>'2023 roboczy'!K91</f>
        <v>Mirsk</v>
      </c>
      <c r="G98" s="38" t="str">
        <f>'2023 roboczy'!L91</f>
        <v>pl. Wolności 35-36</v>
      </c>
    </row>
    <row r="99" spans="1:7">
      <c r="A99" s="16">
        <v>84</v>
      </c>
      <c r="B99" s="126"/>
      <c r="C99" s="128">
        <f>'2023 roboczy'!D92</f>
        <v>45010</v>
      </c>
      <c r="D99" s="54" t="str">
        <f>'2023 roboczy'!B92</f>
        <v>sobota</v>
      </c>
      <c r="E99" s="24" t="str">
        <f>'2023 roboczy'!J92</f>
        <v>Apteka Mixtura</v>
      </c>
      <c r="F99" s="37" t="str">
        <f>'2023 roboczy'!K92</f>
        <v>Mirsk</v>
      </c>
      <c r="G99" s="38" t="str">
        <f>'2023 roboczy'!L92</f>
        <v>pl. Wolności 35-36</v>
      </c>
    </row>
    <row r="100" spans="1:7">
      <c r="A100" s="16">
        <v>85</v>
      </c>
      <c r="B100" s="126"/>
      <c r="C100" s="128">
        <f>'2023 roboczy'!D93</f>
        <v>45011</v>
      </c>
      <c r="D100" s="54" t="str">
        <f>'2023 roboczy'!B93</f>
        <v>niedziela</v>
      </c>
      <c r="E100" s="24" t="str">
        <f>'2023 roboczy'!J93</f>
        <v>Apteka Mixtura</v>
      </c>
      <c r="F100" s="37" t="str">
        <f>'2023 roboczy'!K93</f>
        <v>Mirsk</v>
      </c>
      <c r="G100" s="38" t="str">
        <f>'2023 roboczy'!L93</f>
        <v>pl. Wolności 35-36</v>
      </c>
    </row>
    <row r="101" spans="1:7">
      <c r="A101" s="16">
        <v>86</v>
      </c>
      <c r="B101" s="126"/>
      <c r="C101" s="128">
        <f>'2023 roboczy'!D94</f>
        <v>45012</v>
      </c>
      <c r="D101" s="54" t="str">
        <f>'2023 roboczy'!B94</f>
        <v>poniedziałek</v>
      </c>
      <c r="E101" s="24" t="str">
        <f>'2023 roboczy'!J94</f>
        <v>Apteka Nowa Apteka pod Gryfem</v>
      </c>
      <c r="F101" s="37" t="str">
        <f>'2023 roboczy'!K94</f>
        <v>Gryfów Śląski</v>
      </c>
      <c r="G101" s="38" t="str">
        <f>'2023 roboczy'!L94</f>
        <v>ul. Jeleniogórska 5</v>
      </c>
    </row>
    <row r="102" spans="1:7">
      <c r="A102" s="16">
        <v>87</v>
      </c>
      <c r="B102" s="126"/>
      <c r="C102" s="128">
        <f>'2023 roboczy'!D95</f>
        <v>45013</v>
      </c>
      <c r="D102" s="54" t="str">
        <f>'2023 roboczy'!B95</f>
        <v>wtorek</v>
      </c>
      <c r="E102" s="24" t="str">
        <f>'2023 roboczy'!J95</f>
        <v>Apteka Nowa Apteka pod Gryfem</v>
      </c>
      <c r="F102" s="37" t="str">
        <f>'2023 roboczy'!K95</f>
        <v>Gryfów Śląski</v>
      </c>
      <c r="G102" s="38" t="str">
        <f>'2023 roboczy'!L95</f>
        <v>ul. Jeleniogórska 5</v>
      </c>
    </row>
    <row r="103" spans="1:7">
      <c r="A103" s="16">
        <v>88</v>
      </c>
      <c r="B103" s="126"/>
      <c r="C103" s="128">
        <f>'2023 roboczy'!D96</f>
        <v>45014</v>
      </c>
      <c r="D103" s="54" t="str">
        <f>'2023 roboczy'!B96</f>
        <v>środa</v>
      </c>
      <c r="E103" s="24" t="str">
        <f>'2023 roboczy'!J96</f>
        <v>Apteka Nowa Apteka pod Gryfem</v>
      </c>
      <c r="F103" s="37" t="str">
        <f>'2023 roboczy'!K96</f>
        <v>Gryfów Śląski</v>
      </c>
      <c r="G103" s="38" t="str">
        <f>'2023 roboczy'!L96</f>
        <v>ul. Jeleniogórska 5</v>
      </c>
    </row>
    <row r="104" spans="1:7">
      <c r="A104" s="16">
        <v>89</v>
      </c>
      <c r="B104" s="126"/>
      <c r="C104" s="128">
        <f>'2023 roboczy'!D97</f>
        <v>45015</v>
      </c>
      <c r="D104" s="54" t="str">
        <f>'2023 roboczy'!B97</f>
        <v>czwartek</v>
      </c>
      <c r="E104" s="24" t="str">
        <f>'2023 roboczy'!J97</f>
        <v>Apteka Nowa Apteka pod Gryfem</v>
      </c>
      <c r="F104" s="37" t="str">
        <f>'2023 roboczy'!K97</f>
        <v>Gryfów Śląski</v>
      </c>
      <c r="G104" s="38" t="str">
        <f>'2023 roboczy'!L97</f>
        <v>ul. Jeleniogórska 5</v>
      </c>
    </row>
    <row r="105" spans="1:7">
      <c r="A105" s="16">
        <v>90</v>
      </c>
      <c r="B105" s="126"/>
      <c r="C105" s="128">
        <f>'2023 roboczy'!D98</f>
        <v>45016</v>
      </c>
      <c r="D105" s="54" t="str">
        <f>'2023 roboczy'!B98</f>
        <v>piątek</v>
      </c>
      <c r="E105" s="24" t="str">
        <f>'2023 roboczy'!J98</f>
        <v>Apteka Nowa Apteka pod Gryfem</v>
      </c>
      <c r="F105" s="37" t="str">
        <f>'2023 roboczy'!K98</f>
        <v>Gryfów Śląski</v>
      </c>
      <c r="G105" s="38" t="str">
        <f>'2023 roboczy'!L98</f>
        <v>ul. Jeleniogórska 5</v>
      </c>
    </row>
    <row r="106" spans="1:7">
      <c r="A106" s="16">
        <v>91</v>
      </c>
      <c r="B106" s="126"/>
      <c r="C106" s="128">
        <f>'2023 roboczy'!D99</f>
        <v>45017</v>
      </c>
      <c r="D106" s="54" t="str">
        <f>'2023 roboczy'!B99</f>
        <v>sobota</v>
      </c>
      <c r="E106" s="24" t="str">
        <f>'2023 roboczy'!J99</f>
        <v>Apteka Nowa Apteka pod Gryfem</v>
      </c>
      <c r="F106" s="37" t="str">
        <f>'2023 roboczy'!K99</f>
        <v>Gryfów Śląski</v>
      </c>
      <c r="G106" s="38" t="str">
        <f>'2023 roboczy'!L99</f>
        <v>ul. Jeleniogórska 5</v>
      </c>
    </row>
    <row r="107" spans="1:7">
      <c r="A107" s="16">
        <v>92</v>
      </c>
      <c r="B107" s="126"/>
      <c r="C107" s="128">
        <f>'2023 roboczy'!D100</f>
        <v>45018</v>
      </c>
      <c r="D107" s="54" t="str">
        <f>'2023 roboczy'!B100</f>
        <v>niedziela</v>
      </c>
      <c r="E107" s="24" t="str">
        <f>'2023 roboczy'!J100</f>
        <v>Apteka Nowa Apteka pod Gryfem</v>
      </c>
      <c r="F107" s="37" t="str">
        <f>'2023 roboczy'!K100</f>
        <v>Gryfów Śląski</v>
      </c>
      <c r="G107" s="38" t="str">
        <f>'2023 roboczy'!L100</f>
        <v>ul. Jeleniogórska 5</v>
      </c>
    </row>
    <row r="108" spans="1:7">
      <c r="A108" s="16">
        <v>93</v>
      </c>
      <c r="B108" s="126"/>
      <c r="C108" s="128">
        <f>'2023 roboczy'!D101</f>
        <v>45019</v>
      </c>
      <c r="D108" s="54" t="str">
        <f>'2023 roboczy'!B101</f>
        <v>poniedziałek</v>
      </c>
      <c r="E108" s="24" t="str">
        <f>'2023 roboczy'!J101</f>
        <v>Apteka Remedium</v>
      </c>
      <c r="F108" s="37" t="str">
        <f>'2023 roboczy'!K101</f>
        <v>Gryfów Śląski</v>
      </c>
      <c r="G108" s="38" t="str">
        <f>'2023 roboczy'!L101</f>
        <v>ul. Malownicza 1</v>
      </c>
    </row>
    <row r="109" spans="1:7">
      <c r="A109" s="16">
        <v>94</v>
      </c>
      <c r="B109" s="126"/>
      <c r="C109" s="128">
        <f>'2023 roboczy'!D102</f>
        <v>45020</v>
      </c>
      <c r="D109" s="54" t="str">
        <f>'2023 roboczy'!B102</f>
        <v>wtorek</v>
      </c>
      <c r="E109" s="24" t="str">
        <f>'2023 roboczy'!J102</f>
        <v>Apteka Remedium</v>
      </c>
      <c r="F109" s="37" t="str">
        <f>'2023 roboczy'!K102</f>
        <v>Gryfów Śląski</v>
      </c>
      <c r="G109" s="38" t="str">
        <f>'2023 roboczy'!L102</f>
        <v>ul. Malownicza 1</v>
      </c>
    </row>
    <row r="110" spans="1:7">
      <c r="A110" s="16">
        <v>95</v>
      </c>
      <c r="B110" s="126"/>
      <c r="C110" s="128">
        <f>'2023 roboczy'!D103</f>
        <v>45021</v>
      </c>
      <c r="D110" s="54" t="str">
        <f>'2023 roboczy'!B103</f>
        <v>środa</v>
      </c>
      <c r="E110" s="24" t="str">
        <f>'2023 roboczy'!J103</f>
        <v>Apteka Remedium</v>
      </c>
      <c r="F110" s="37" t="str">
        <f>'2023 roboczy'!K103</f>
        <v>Gryfów Śląski</v>
      </c>
      <c r="G110" s="38" t="str">
        <f>'2023 roboczy'!L103</f>
        <v>ul. Malownicza 1</v>
      </c>
    </row>
    <row r="111" spans="1:7">
      <c r="A111" s="16">
        <v>96</v>
      </c>
      <c r="B111" s="126"/>
      <c r="C111" s="128">
        <f>'2023 roboczy'!D104</f>
        <v>45022</v>
      </c>
      <c r="D111" s="54" t="str">
        <f>'2023 roboczy'!B104</f>
        <v>czwartek</v>
      </c>
      <c r="E111" s="24" t="str">
        <f>'2023 roboczy'!J104</f>
        <v>Apteka Remedium</v>
      </c>
      <c r="F111" s="37" t="str">
        <f>'2023 roboczy'!K104</f>
        <v>Gryfów Śląski</v>
      </c>
      <c r="G111" s="38" t="str">
        <f>'2023 roboczy'!L104</f>
        <v>ul. Malownicza 1</v>
      </c>
    </row>
    <row r="112" spans="1:7">
      <c r="A112" s="16">
        <v>97</v>
      </c>
      <c r="B112" s="126"/>
      <c r="C112" s="128">
        <f>'2023 roboczy'!D105</f>
        <v>45023</v>
      </c>
      <c r="D112" s="54" t="str">
        <f>'2023 roboczy'!B105</f>
        <v>piątek</v>
      </c>
      <c r="E112" s="24" t="str">
        <f>'2023 roboczy'!J105</f>
        <v>Apteka Remedium</v>
      </c>
      <c r="F112" s="37" t="str">
        <f>'2023 roboczy'!K105</f>
        <v>Gryfów Śląski</v>
      </c>
      <c r="G112" s="38" t="str">
        <f>'2023 roboczy'!L105</f>
        <v>ul. Malownicza 1</v>
      </c>
    </row>
    <row r="113" spans="1:7">
      <c r="A113" s="16">
        <v>98</v>
      </c>
      <c r="B113" s="126"/>
      <c r="C113" s="128">
        <f>'2023 roboczy'!D106</f>
        <v>45024</v>
      </c>
      <c r="D113" s="54" t="str">
        <f>'2023 roboczy'!B106</f>
        <v>sobota</v>
      </c>
      <c r="E113" s="24" t="str">
        <f>'2023 roboczy'!J106</f>
        <v>Apteka Remedium</v>
      </c>
      <c r="F113" s="37" t="str">
        <f>'2023 roboczy'!K106</f>
        <v>Gryfów Śląski</v>
      </c>
      <c r="G113" s="38" t="str">
        <f>'2023 roboczy'!L106</f>
        <v>ul. Malownicza 1</v>
      </c>
    </row>
    <row r="114" spans="1:7">
      <c r="A114" s="16">
        <v>99</v>
      </c>
      <c r="B114" s="126"/>
      <c r="C114" s="128">
        <f>'2023 roboczy'!D107</f>
        <v>45025</v>
      </c>
      <c r="D114" s="54" t="str">
        <f>'2023 roboczy'!B107</f>
        <v>niedziela</v>
      </c>
      <c r="E114" s="24" t="str">
        <f>'2023 roboczy'!J107</f>
        <v>Apteka Remedium</v>
      </c>
      <c r="F114" s="37" t="str">
        <f>'2023 roboczy'!K107</f>
        <v>Gryfów Śląski</v>
      </c>
      <c r="G114" s="38" t="str">
        <f>'2023 roboczy'!L107</f>
        <v>ul. Malownicza 1</v>
      </c>
    </row>
    <row r="115" spans="1:7">
      <c r="A115" s="16">
        <v>100</v>
      </c>
      <c r="B115" s="126"/>
      <c r="C115" s="128">
        <f>'2023 roboczy'!D108</f>
        <v>45026</v>
      </c>
      <c r="D115" s="54" t="str">
        <f>'2023 roboczy'!B108</f>
        <v>poniedziałek</v>
      </c>
      <c r="E115" s="24" t="str">
        <f>'2023 roboczy'!J108</f>
        <v>Apteka Nowa Apteka pod Gryfem</v>
      </c>
      <c r="F115" s="37" t="str">
        <f>'2023 roboczy'!K108</f>
        <v>Gryfów Śląski</v>
      </c>
      <c r="G115" s="38" t="str">
        <f>'2023 roboczy'!L108</f>
        <v>ul. Jeleniogórska 5</v>
      </c>
    </row>
    <row r="116" spans="1:7">
      <c r="A116" s="16">
        <v>101</v>
      </c>
      <c r="B116" s="126"/>
      <c r="C116" s="128">
        <f>'2023 roboczy'!D109</f>
        <v>45027</v>
      </c>
      <c r="D116" s="54" t="str">
        <f>'2023 roboczy'!B109</f>
        <v>wtorek</v>
      </c>
      <c r="E116" s="24" t="str">
        <f>'2023 roboczy'!J109</f>
        <v>Apteka Nowa Apteka pod Gryfem'</v>
      </c>
      <c r="F116" s="37" t="str">
        <f>'2023 roboczy'!K109</f>
        <v>Gryfów Śląski</v>
      </c>
      <c r="G116" s="38" t="str">
        <f>'2023 roboczy'!L109</f>
        <v>ul. Jeleniogórska 5</v>
      </c>
    </row>
    <row r="117" spans="1:7">
      <c r="A117" s="16">
        <v>102</v>
      </c>
      <c r="B117" s="126"/>
      <c r="C117" s="128">
        <f>'2023 roboczy'!D110</f>
        <v>45028</v>
      </c>
      <c r="D117" s="54" t="str">
        <f>'2023 roboczy'!B110</f>
        <v>środa</v>
      </c>
      <c r="E117" s="24" t="str">
        <f>'2023 roboczy'!J110</f>
        <v>Apteka Nowa Apteka pod Gryfem'</v>
      </c>
      <c r="F117" s="37" t="str">
        <f>'2023 roboczy'!K110</f>
        <v>Gryfów Śląski</v>
      </c>
      <c r="G117" s="38" t="str">
        <f>'2023 roboczy'!L110</f>
        <v>ul. Jeleniogórska 5</v>
      </c>
    </row>
    <row r="118" spans="1:7">
      <c r="A118" s="16">
        <v>103</v>
      </c>
      <c r="B118" s="126"/>
      <c r="C118" s="128">
        <f>'2023 roboczy'!D111</f>
        <v>45029</v>
      </c>
      <c r="D118" s="54" t="str">
        <f>'2023 roboczy'!B111</f>
        <v>czwartek</v>
      </c>
      <c r="E118" s="24" t="str">
        <f>'2023 roboczy'!J111</f>
        <v>Apteka Nowa Apteka pod Gryfem'</v>
      </c>
      <c r="F118" s="37" t="str">
        <f>'2023 roboczy'!K111</f>
        <v>Gryfów Śląski</v>
      </c>
      <c r="G118" s="38" t="str">
        <f>'2023 roboczy'!L111</f>
        <v>ul. Jeleniogórska 5</v>
      </c>
    </row>
    <row r="119" spans="1:7">
      <c r="A119" s="16">
        <v>104</v>
      </c>
      <c r="B119" s="126"/>
      <c r="C119" s="128">
        <f>'2023 roboczy'!D112</f>
        <v>45030</v>
      </c>
      <c r="D119" s="54" t="str">
        <f>'2023 roboczy'!B112</f>
        <v>piątek</v>
      </c>
      <c r="E119" s="24" t="str">
        <f>'2023 roboczy'!J112</f>
        <v>Apteka Nowa Apteka pod Gryfem'</v>
      </c>
      <c r="F119" s="37" t="str">
        <f>'2023 roboczy'!K112</f>
        <v>Gryfów Śląski</v>
      </c>
      <c r="G119" s="38" t="str">
        <f>'2023 roboczy'!L112</f>
        <v>ul. Jeleniogórska 5</v>
      </c>
    </row>
    <row r="120" spans="1:7">
      <c r="A120" s="16">
        <v>105</v>
      </c>
      <c r="B120" s="126"/>
      <c r="C120" s="128">
        <f>'2023 roboczy'!D113</f>
        <v>45031</v>
      </c>
      <c r="D120" s="54" t="str">
        <f>'2023 roboczy'!B113</f>
        <v>sobota</v>
      </c>
      <c r="E120" s="24" t="str">
        <f>'2023 roboczy'!J113</f>
        <v>Apteka Nowa Apteka pod Gryfem'</v>
      </c>
      <c r="F120" s="37" t="str">
        <f>'2023 roboczy'!K113</f>
        <v>Gryfów Śląski</v>
      </c>
      <c r="G120" s="38" t="str">
        <f>'2023 roboczy'!L113</f>
        <v>ul. Jeleniogórska 5</v>
      </c>
    </row>
    <row r="121" spans="1:7">
      <c r="A121" s="16">
        <v>106</v>
      </c>
      <c r="B121" s="126"/>
      <c r="C121" s="128">
        <f>'2023 roboczy'!D114</f>
        <v>45032</v>
      </c>
      <c r="D121" s="54" t="str">
        <f>'2023 roboczy'!B114</f>
        <v>niedziela</v>
      </c>
      <c r="E121" s="24" t="str">
        <f>'2023 roboczy'!J114</f>
        <v>Apteka Nowa Apteka pod Gryfem'</v>
      </c>
      <c r="F121" s="37" t="str">
        <f>'2023 roboczy'!K114</f>
        <v>Gryfów Śląski</v>
      </c>
      <c r="G121" s="38" t="str">
        <f>'2023 roboczy'!L114</f>
        <v>ul. Jeleniogórska 5</v>
      </c>
    </row>
    <row r="122" spans="1:7">
      <c r="A122" s="16">
        <v>107</v>
      </c>
      <c r="B122" s="126"/>
      <c r="C122" s="128">
        <f>'2023 roboczy'!D115</f>
        <v>45033</v>
      </c>
      <c r="D122" s="54" t="str">
        <f>'2023 roboczy'!B115</f>
        <v>poniedziałek</v>
      </c>
      <c r="E122" s="24" t="str">
        <f>'2023 roboczy'!J115</f>
        <v>Apteka Remedium'</v>
      </c>
      <c r="F122" s="37" t="str">
        <f>'2023 roboczy'!K115</f>
        <v>Gryfów Śląski</v>
      </c>
      <c r="G122" s="38" t="str">
        <f>'2023 roboczy'!L115</f>
        <v>ul. Malownicza 1</v>
      </c>
    </row>
    <row r="123" spans="1:7">
      <c r="A123" s="16">
        <v>108</v>
      </c>
      <c r="B123" s="126"/>
      <c r="C123" s="128">
        <f>'2023 roboczy'!D116</f>
        <v>45034</v>
      </c>
      <c r="D123" s="54" t="str">
        <f>'2023 roboczy'!B116</f>
        <v>wtorek</v>
      </c>
      <c r="E123" s="24" t="str">
        <f>'2023 roboczy'!J116</f>
        <v>Apteka Remedium'</v>
      </c>
      <c r="F123" s="37" t="str">
        <f>'2023 roboczy'!K116</f>
        <v>Gryfów Śląski</v>
      </c>
      <c r="G123" s="38" t="str">
        <f>'2023 roboczy'!L116</f>
        <v>ul. Malownicza 1</v>
      </c>
    </row>
    <row r="124" spans="1:7">
      <c r="A124" s="16">
        <v>109</v>
      </c>
      <c r="B124" s="126"/>
      <c r="C124" s="128">
        <f>'2023 roboczy'!D117</f>
        <v>45035</v>
      </c>
      <c r="D124" s="54" t="str">
        <f>'2023 roboczy'!B117</f>
        <v>środa</v>
      </c>
      <c r="E124" s="24" t="str">
        <f>'2023 roboczy'!J117</f>
        <v>Apteka Remedium'</v>
      </c>
      <c r="F124" s="37" t="str">
        <f>'2023 roboczy'!K117</f>
        <v>Gryfów Śląski</v>
      </c>
      <c r="G124" s="38" t="str">
        <f>'2023 roboczy'!L117</f>
        <v>ul. Malownicza 1</v>
      </c>
    </row>
    <row r="125" spans="1:7">
      <c r="A125" s="16">
        <v>110</v>
      </c>
      <c r="B125" s="126"/>
      <c r="C125" s="128">
        <f>'2023 roboczy'!D118</f>
        <v>45036</v>
      </c>
      <c r="D125" s="54" t="str">
        <f>'2023 roboczy'!B118</f>
        <v>czwartek</v>
      </c>
      <c r="E125" s="24" t="str">
        <f>'2023 roboczy'!J118</f>
        <v>Apteka Remedium'</v>
      </c>
      <c r="F125" s="37" t="str">
        <f>'2023 roboczy'!K118</f>
        <v>Gryfów Śląski</v>
      </c>
      <c r="G125" s="38" t="str">
        <f>'2023 roboczy'!L118</f>
        <v>ul. Malownicza 1</v>
      </c>
    </row>
    <row r="126" spans="1:7">
      <c r="A126" s="12">
        <v>111</v>
      </c>
      <c r="B126" s="126"/>
      <c r="C126" s="128">
        <f>'2023 roboczy'!D119</f>
        <v>45037</v>
      </c>
      <c r="D126" s="54" t="str">
        <f>'2023 roboczy'!B119</f>
        <v>piątek</v>
      </c>
      <c r="E126" s="24" t="str">
        <f>'2023 roboczy'!J119</f>
        <v>Apteka Remedium'</v>
      </c>
      <c r="F126" s="37" t="str">
        <f>'2023 roboczy'!K119</f>
        <v>Gryfów Śląski</v>
      </c>
      <c r="G126" s="38" t="str">
        <f>'2023 roboczy'!L119</f>
        <v>ul. Malownicza 1</v>
      </c>
    </row>
    <row r="127" spans="1:7">
      <c r="A127" s="16">
        <v>112</v>
      </c>
      <c r="B127" s="126"/>
      <c r="C127" s="128">
        <f>'2023 roboczy'!D120</f>
        <v>45038</v>
      </c>
      <c r="D127" s="54" t="str">
        <f>'2023 roboczy'!B120</f>
        <v>sobota</v>
      </c>
      <c r="E127" s="24" t="str">
        <f>'2023 roboczy'!J120</f>
        <v>Apteka Remedium'</v>
      </c>
      <c r="F127" s="37" t="str">
        <f>'2023 roboczy'!K120</f>
        <v>Gryfów Śląski</v>
      </c>
      <c r="G127" s="38" t="str">
        <f>'2023 roboczy'!L120</f>
        <v>ul. Malownicza 1</v>
      </c>
    </row>
    <row r="128" spans="1:7">
      <c r="A128" s="16">
        <v>113</v>
      </c>
      <c r="B128" s="126"/>
      <c r="C128" s="128">
        <f>'2023 roboczy'!D121</f>
        <v>45039</v>
      </c>
      <c r="D128" s="54" t="str">
        <f>'2023 roboczy'!B121</f>
        <v>niedziela</v>
      </c>
      <c r="E128" s="24" t="str">
        <f>'2023 roboczy'!J121</f>
        <v>Apteka Remedium'</v>
      </c>
      <c r="F128" s="37" t="str">
        <f>'2023 roboczy'!K121</f>
        <v>Gryfów Śląski</v>
      </c>
      <c r="G128" s="38" t="str">
        <f>'2023 roboczy'!L121</f>
        <v>ul. Malownicza 1</v>
      </c>
    </row>
    <row r="129" spans="1:8">
      <c r="A129" s="16">
        <v>114</v>
      </c>
      <c r="B129" s="126"/>
      <c r="C129" s="128">
        <f>'2023 roboczy'!D122</f>
        <v>45040</v>
      </c>
      <c r="D129" s="54" t="str">
        <f>'2023 roboczy'!B122</f>
        <v>poniedziałek</v>
      </c>
      <c r="E129" s="24" t="str">
        <f>'2023 roboczy'!J122</f>
        <v>Apteka pod św. Nepomucenem'</v>
      </c>
      <c r="F129" s="37" t="str">
        <f>'2023 roboczy'!K122</f>
        <v>Lwówek Śląski</v>
      </c>
      <c r="G129" s="38" t="str">
        <f>'2023 roboczy'!L122</f>
        <v>ul. Kościelna 23</v>
      </c>
    </row>
    <row r="130" spans="1:8">
      <c r="A130" s="16">
        <v>115</v>
      </c>
      <c r="B130" s="126"/>
      <c r="C130" s="128">
        <f>'2023 roboczy'!D123</f>
        <v>45041</v>
      </c>
      <c r="D130" s="54" t="str">
        <f>'2023 roboczy'!B123</f>
        <v>wtorek</v>
      </c>
      <c r="E130" s="24" t="str">
        <f>'2023 roboczy'!J123</f>
        <v>Apteka pod św. Nepomucenem'</v>
      </c>
      <c r="F130" s="37" t="str">
        <f>'2023 roboczy'!K123</f>
        <v>Lwówek Śląski</v>
      </c>
      <c r="G130" s="38" t="str">
        <f>'2023 roboczy'!L123</f>
        <v>ul. Kościelna 23</v>
      </c>
    </row>
    <row r="131" spans="1:8">
      <c r="A131" s="16">
        <v>116</v>
      </c>
      <c r="B131" s="126"/>
      <c r="C131" s="128">
        <f>'2023 roboczy'!D124</f>
        <v>45042</v>
      </c>
      <c r="D131" s="54" t="str">
        <f>'2023 roboczy'!B124</f>
        <v>środa</v>
      </c>
      <c r="E131" s="24" t="str">
        <f>'2023 roboczy'!J124</f>
        <v>Apteka pod św. Nepomucenem'</v>
      </c>
      <c r="F131" s="37" t="str">
        <f>'2023 roboczy'!K124</f>
        <v>Lwówek Śląski</v>
      </c>
      <c r="G131" s="38" t="str">
        <f>'2023 roboczy'!L124</f>
        <v>ul. Kościelna 23</v>
      </c>
    </row>
    <row r="132" spans="1:8">
      <c r="A132" s="16">
        <v>117</v>
      </c>
      <c r="B132" s="126"/>
      <c r="C132" s="128">
        <f>'2023 roboczy'!D125</f>
        <v>45043</v>
      </c>
      <c r="D132" s="54" t="str">
        <f>'2023 roboczy'!B125</f>
        <v>czwartek</v>
      </c>
      <c r="E132" s="24" t="str">
        <f>'2023 roboczy'!J125</f>
        <v>Apteka pod św. Nepomucenem'</v>
      </c>
      <c r="F132" s="37" t="str">
        <f>'2023 roboczy'!K125</f>
        <v>Lwówek Śląski</v>
      </c>
      <c r="G132" s="38" t="str">
        <f>'2023 roboczy'!L125</f>
        <v>ul. Kościelna 23</v>
      </c>
    </row>
    <row r="133" spans="1:8">
      <c r="A133" s="16">
        <v>118</v>
      </c>
      <c r="B133" s="126"/>
      <c r="C133" s="128">
        <f>'2023 roboczy'!D126</f>
        <v>45044</v>
      </c>
      <c r="D133" s="54" t="str">
        <f>'2023 roboczy'!B126</f>
        <v>piątek</v>
      </c>
      <c r="E133" s="24" t="str">
        <f>'2023 roboczy'!J126</f>
        <v>Apteka pod św. Nepomucenem'</v>
      </c>
      <c r="F133" s="37" t="str">
        <f>'2023 roboczy'!K126</f>
        <v>Lwówek Śląski</v>
      </c>
      <c r="G133" s="38" t="str">
        <f>'2023 roboczy'!L126</f>
        <v>ul. Kościelna 23</v>
      </c>
    </row>
    <row r="134" spans="1:8">
      <c r="A134" s="16">
        <v>119</v>
      </c>
      <c r="B134" s="126"/>
      <c r="C134" s="128">
        <f>'2023 roboczy'!D127</f>
        <v>45045</v>
      </c>
      <c r="D134" s="54" t="str">
        <f>'2023 roboczy'!B127</f>
        <v>sobota</v>
      </c>
      <c r="E134" s="24" t="str">
        <f>'2023 roboczy'!J127</f>
        <v>Apteka pod św. Nepomucenem'</v>
      </c>
      <c r="F134" s="37" t="str">
        <f>'2023 roboczy'!K127</f>
        <v>Lwówek Śląski</v>
      </c>
      <c r="G134" s="38" t="str">
        <f>'2023 roboczy'!L127</f>
        <v>ul. Kościelna 23</v>
      </c>
    </row>
    <row r="135" spans="1:8">
      <c r="A135" s="16">
        <v>120</v>
      </c>
      <c r="B135" s="126"/>
      <c r="C135" s="129">
        <f>'2023 roboczy'!D128</f>
        <v>45046</v>
      </c>
      <c r="D135" s="130" t="str">
        <f>'2023 roboczy'!B128</f>
        <v>niedziela</v>
      </c>
      <c r="E135" s="122" t="str">
        <f>'2023 roboczy'!J128</f>
        <v>Apteka pod św. Nepomucenem'</v>
      </c>
      <c r="F135" s="123" t="str">
        <f>'2023 roboczy'!K128</f>
        <v>Lwówek Śląski</v>
      </c>
      <c r="G135" s="124" t="str">
        <f>'2023 roboczy'!L128</f>
        <v>ul. Kościelna 23</v>
      </c>
    </row>
    <row r="136" spans="1:8" ht="9" customHeight="1">
      <c r="A136" s="16"/>
      <c r="B136" s="6"/>
      <c r="C136" s="6"/>
      <c r="D136" s="6"/>
      <c r="E136" s="60"/>
    </row>
    <row r="137" spans="1:8" ht="14.25" customHeight="1">
      <c r="B137" s="63"/>
      <c r="C137" s="137" t="s">
        <v>26</v>
      </c>
      <c r="D137" s="137"/>
      <c r="E137" s="138" t="s">
        <v>27</v>
      </c>
      <c r="F137" s="138"/>
      <c r="G137" s="63"/>
      <c r="H137" s="64"/>
    </row>
    <row r="138" spans="1:8">
      <c r="B138" s="72"/>
      <c r="C138" s="140" t="s">
        <v>28</v>
      </c>
      <c r="D138" s="140"/>
      <c r="E138" s="139" t="s">
        <v>29</v>
      </c>
      <c r="F138" s="139"/>
    </row>
    <row r="139" spans="1:8">
      <c r="B139" s="72"/>
      <c r="C139" s="140"/>
      <c r="D139" s="140"/>
      <c r="E139" s="139" t="s">
        <v>30</v>
      </c>
      <c r="F139" s="139"/>
    </row>
    <row r="140" spans="1:8">
      <c r="A140" s="16"/>
      <c r="B140" s="6"/>
      <c r="C140" s="6"/>
      <c r="D140" s="6"/>
      <c r="E140" s="60"/>
    </row>
    <row r="141" spans="1:8" ht="39" customHeight="1">
      <c r="A141" s="8"/>
      <c r="B141" s="134" t="str">
        <f t="shared" ref="B141" si="3">$B$6</f>
        <v>Rozkład dyżurów całodobowych aptek ogólnodostępnych 
na terenie Powiatu Lwóweckiego w 2023 roku</v>
      </c>
      <c r="C141" s="135"/>
      <c r="D141" s="135"/>
      <c r="E141" s="135"/>
      <c r="F141" s="135"/>
      <c r="G141" s="135"/>
    </row>
    <row r="142" spans="1:8">
      <c r="A142" s="16"/>
      <c r="D142" s="18" t="s">
        <v>4</v>
      </c>
    </row>
    <row r="143" spans="1:8">
      <c r="A143" s="16"/>
      <c r="B143" s="111"/>
      <c r="C143" s="83" t="s">
        <v>6</v>
      </c>
      <c r="D143" s="84" t="s">
        <v>7</v>
      </c>
      <c r="E143" s="84" t="s">
        <v>8</v>
      </c>
      <c r="F143" s="84" t="s">
        <v>9</v>
      </c>
      <c r="G143" s="85" t="s">
        <v>10</v>
      </c>
    </row>
    <row r="144" spans="1:8">
      <c r="A144" s="16">
        <v>121</v>
      </c>
      <c r="B144" s="126"/>
      <c r="C144" s="127">
        <f>'2023 roboczy'!D129</f>
        <v>45047</v>
      </c>
      <c r="D144" s="29" t="str">
        <f>'2023 roboczy'!B129</f>
        <v>poniedziałek</v>
      </c>
      <c r="E144" s="31" t="str">
        <f>'2023 roboczy'!J129</f>
        <v>Apteka w Rynku</v>
      </c>
      <c r="F144" s="44" t="str">
        <f>'2023 roboczy'!K129</f>
        <v>Lwówek Śląski</v>
      </c>
      <c r="G144" s="45" t="str">
        <f>'2023 roboczy'!L129</f>
        <v>Pl. Wolności 19</v>
      </c>
    </row>
    <row r="145" spans="1:7">
      <c r="A145" s="16">
        <v>122</v>
      </c>
      <c r="B145" s="126"/>
      <c r="C145" s="128">
        <f>'2023 roboczy'!D130</f>
        <v>45048</v>
      </c>
      <c r="D145" s="54" t="str">
        <f>'2023 roboczy'!B130</f>
        <v>wtorek</v>
      </c>
      <c r="E145" s="24" t="str">
        <f>'2023 roboczy'!J130</f>
        <v>Apteka w Rynku</v>
      </c>
      <c r="F145" s="37" t="str">
        <f>'2023 roboczy'!K130</f>
        <v>Lwówek Śląski</v>
      </c>
      <c r="G145" s="38" t="str">
        <f>'2023 roboczy'!L130</f>
        <v>Pl. Wolności 19</v>
      </c>
    </row>
    <row r="146" spans="1:7">
      <c r="A146" s="16">
        <v>123</v>
      </c>
      <c r="B146" s="126"/>
      <c r="C146" s="128">
        <f>'2023 roboczy'!D131</f>
        <v>45049</v>
      </c>
      <c r="D146" s="54" t="str">
        <f>'2023 roboczy'!B131</f>
        <v>środa</v>
      </c>
      <c r="E146" s="24" t="str">
        <f>'2023 roboczy'!J131</f>
        <v>Apteka w Rynku</v>
      </c>
      <c r="F146" s="37" t="str">
        <f>'2023 roboczy'!K131</f>
        <v>Lwówek Śląski</v>
      </c>
      <c r="G146" s="38" t="str">
        <f>'2023 roboczy'!L131</f>
        <v>Pl. Wolności 19</v>
      </c>
    </row>
    <row r="147" spans="1:7">
      <c r="A147" s="16">
        <v>124</v>
      </c>
      <c r="B147" s="126"/>
      <c r="C147" s="128">
        <f>'2023 roboczy'!D132</f>
        <v>45050</v>
      </c>
      <c r="D147" s="54" t="str">
        <f>'2023 roboczy'!B132</f>
        <v>czwartek</v>
      </c>
      <c r="E147" s="24" t="str">
        <f>'2023 roboczy'!J132</f>
        <v>Apteka w Rynku</v>
      </c>
      <c r="F147" s="37" t="str">
        <f>'2023 roboczy'!K132</f>
        <v>Lwówek Śląski</v>
      </c>
      <c r="G147" s="38" t="str">
        <f>'2023 roboczy'!L132</f>
        <v>Pl. Wolności 19</v>
      </c>
    </row>
    <row r="148" spans="1:7">
      <c r="A148" s="16">
        <v>125</v>
      </c>
      <c r="B148" s="126"/>
      <c r="C148" s="128">
        <f>'2023 roboczy'!D133</f>
        <v>45051</v>
      </c>
      <c r="D148" s="54" t="str">
        <f>'2023 roboczy'!B133</f>
        <v>piątek</v>
      </c>
      <c r="E148" s="24" t="str">
        <f>'2023 roboczy'!J133</f>
        <v>Apteka w Rynku</v>
      </c>
      <c r="F148" s="37" t="str">
        <f>'2023 roboczy'!K133</f>
        <v>Lwówek Śląski</v>
      </c>
      <c r="G148" s="38" t="str">
        <f>'2023 roboczy'!L133</f>
        <v>Pl. Wolności 19</v>
      </c>
    </row>
    <row r="149" spans="1:7">
      <c r="A149" s="16">
        <v>126</v>
      </c>
      <c r="B149" s="126"/>
      <c r="C149" s="128">
        <f>'2023 roboczy'!D134</f>
        <v>45052</v>
      </c>
      <c r="D149" s="54" t="str">
        <f>'2023 roboczy'!B134</f>
        <v>sobota</v>
      </c>
      <c r="E149" s="24" t="str">
        <f>'2023 roboczy'!J134</f>
        <v>Apteka w Rynku</v>
      </c>
      <c r="F149" s="37" t="str">
        <f>'2023 roboczy'!K134</f>
        <v>Lwówek Śląski</v>
      </c>
      <c r="G149" s="38" t="str">
        <f>'2023 roboczy'!L134</f>
        <v>Pl. Wolności 19</v>
      </c>
    </row>
    <row r="150" spans="1:7">
      <c r="A150" s="16">
        <v>127</v>
      </c>
      <c r="B150" s="126"/>
      <c r="C150" s="128">
        <f>'2023 roboczy'!D135</f>
        <v>45053</v>
      </c>
      <c r="D150" s="54" t="str">
        <f>'2023 roboczy'!B135</f>
        <v>niedziela</v>
      </c>
      <c r="E150" s="24" t="str">
        <f>'2023 roboczy'!J135</f>
        <v>Apteka w Rynku</v>
      </c>
      <c r="F150" s="37" t="str">
        <f>'2023 roboczy'!K135</f>
        <v>Lwówek Śląski</v>
      </c>
      <c r="G150" s="38" t="str">
        <f>'2023 roboczy'!L135</f>
        <v>Pl. Wolności 19</v>
      </c>
    </row>
    <row r="151" spans="1:7">
      <c r="A151" s="16">
        <v>128</v>
      </c>
      <c r="B151" s="126"/>
      <c r="C151" s="128">
        <f>'2023 roboczy'!D136</f>
        <v>45054</v>
      </c>
      <c r="D151" s="54" t="str">
        <f>'2023 roboczy'!B136</f>
        <v>poniedziałek</v>
      </c>
      <c r="E151" s="24" t="str">
        <f>'2023 roboczy'!J136</f>
        <v>Apteka Agatowa</v>
      </c>
      <c r="F151" s="37" t="str">
        <f>'2023 roboczy'!K136</f>
        <v>Lwówek Śląski</v>
      </c>
      <c r="G151" s="38" t="str">
        <f>'2023 roboczy'!L136</f>
        <v>ul. Oświęcimska 3</v>
      </c>
    </row>
    <row r="152" spans="1:7">
      <c r="A152" s="16">
        <v>129</v>
      </c>
      <c r="B152" s="126"/>
      <c r="C152" s="128">
        <f>'2023 roboczy'!D137</f>
        <v>45055</v>
      </c>
      <c r="D152" s="54" t="str">
        <f>'2023 roboczy'!B137</f>
        <v>wtorek</v>
      </c>
      <c r="E152" s="24" t="str">
        <f>'2023 roboczy'!J137</f>
        <v>Apteka Agatowa</v>
      </c>
      <c r="F152" s="37" t="str">
        <f>'2023 roboczy'!K137</f>
        <v>Lwówek Śląski</v>
      </c>
      <c r="G152" s="38" t="str">
        <f>'2023 roboczy'!L137</f>
        <v>ul. Oświęcimska 3</v>
      </c>
    </row>
    <row r="153" spans="1:7">
      <c r="A153" s="16">
        <v>130</v>
      </c>
      <c r="B153" s="126"/>
      <c r="C153" s="128">
        <f>'2023 roboczy'!D138</f>
        <v>45056</v>
      </c>
      <c r="D153" s="54" t="str">
        <f>'2023 roboczy'!B138</f>
        <v>środa</v>
      </c>
      <c r="E153" s="24" t="str">
        <f>'2023 roboczy'!J138</f>
        <v>Apteka Agatowa</v>
      </c>
      <c r="F153" s="37" t="str">
        <f>'2023 roboczy'!K138</f>
        <v>Lwówek Śląski</v>
      </c>
      <c r="G153" s="38" t="str">
        <f>'2023 roboczy'!L138</f>
        <v>ul. Oświęcimska 3</v>
      </c>
    </row>
    <row r="154" spans="1:7">
      <c r="A154" s="16">
        <v>131</v>
      </c>
      <c r="B154" s="126"/>
      <c r="C154" s="128">
        <f>'2023 roboczy'!D139</f>
        <v>45057</v>
      </c>
      <c r="D154" s="54" t="str">
        <f>'2023 roboczy'!B139</f>
        <v>czwartek</v>
      </c>
      <c r="E154" s="24" t="str">
        <f>'2023 roboczy'!J139</f>
        <v>Apteka Agatowa</v>
      </c>
      <c r="F154" s="37" t="str">
        <f>'2023 roboczy'!K139</f>
        <v>Lwówek Śląski</v>
      </c>
      <c r="G154" s="38" t="str">
        <f>'2023 roboczy'!L139</f>
        <v>ul. Oświęcimska 3</v>
      </c>
    </row>
    <row r="155" spans="1:7">
      <c r="A155" s="16">
        <v>132</v>
      </c>
      <c r="B155" s="126"/>
      <c r="C155" s="128">
        <f>'2023 roboczy'!D140</f>
        <v>45058</v>
      </c>
      <c r="D155" s="54" t="str">
        <f>'2023 roboczy'!B140</f>
        <v>piątek</v>
      </c>
      <c r="E155" s="24" t="str">
        <f>'2023 roboczy'!J140</f>
        <v>Apteka Agatowa</v>
      </c>
      <c r="F155" s="37" t="str">
        <f>'2023 roboczy'!K140</f>
        <v>Lwówek Śląski</v>
      </c>
      <c r="G155" s="38" t="str">
        <f>'2023 roboczy'!L140</f>
        <v>ul. Oświęcimska 3</v>
      </c>
    </row>
    <row r="156" spans="1:7">
      <c r="A156" s="16">
        <v>133</v>
      </c>
      <c r="B156" s="126"/>
      <c r="C156" s="128">
        <f>'2023 roboczy'!D141</f>
        <v>45059</v>
      </c>
      <c r="D156" s="54" t="str">
        <f>'2023 roboczy'!B141</f>
        <v>sobota</v>
      </c>
      <c r="E156" s="24" t="str">
        <f>'2023 roboczy'!J141</f>
        <v>Apteka Agatowa</v>
      </c>
      <c r="F156" s="37" t="str">
        <f>'2023 roboczy'!K141</f>
        <v>Lwówek Śląski</v>
      </c>
      <c r="G156" s="38" t="str">
        <f>'2023 roboczy'!L141</f>
        <v>ul. Oświęcimska 3</v>
      </c>
    </row>
    <row r="157" spans="1:7">
      <c r="A157" s="16">
        <v>134</v>
      </c>
      <c r="B157" s="126"/>
      <c r="C157" s="128">
        <f>'2023 roboczy'!D142</f>
        <v>45060</v>
      </c>
      <c r="D157" s="54" t="str">
        <f>'2023 roboczy'!B142</f>
        <v>niedziela</v>
      </c>
      <c r="E157" s="24" t="str">
        <f>'2023 roboczy'!J142</f>
        <v>Apteka Agatowa</v>
      </c>
      <c r="F157" s="37" t="str">
        <f>'2023 roboczy'!K142</f>
        <v>Lwówek Śląski</v>
      </c>
      <c r="G157" s="38" t="str">
        <f>'2023 roboczy'!L142</f>
        <v>ul. Oświęcimska 3</v>
      </c>
    </row>
    <row r="158" spans="1:7">
      <c r="A158" s="16">
        <v>135</v>
      </c>
      <c r="B158" s="126"/>
      <c r="C158" s="128">
        <f>'2023 roboczy'!D143</f>
        <v>45061</v>
      </c>
      <c r="D158" s="54" t="str">
        <f>'2023 roboczy'!B143</f>
        <v>poniedziałek</v>
      </c>
      <c r="E158" s="24" t="str">
        <f>'2023 roboczy'!J143</f>
        <v xml:space="preserve">Apteka Centrum </v>
      </c>
      <c r="F158" s="37" t="str">
        <f>'2023 roboczy'!K143</f>
        <v>Lwówek Śląski</v>
      </c>
      <c r="G158" s="38" t="str">
        <f>'2023 roboczy'!L143</f>
        <v>ul. Zamkowa 3</v>
      </c>
    </row>
    <row r="159" spans="1:7">
      <c r="A159" s="16">
        <v>136</v>
      </c>
      <c r="B159" s="126"/>
      <c r="C159" s="128">
        <f>'2023 roboczy'!D144</f>
        <v>45062</v>
      </c>
      <c r="D159" s="54" t="str">
        <f>'2023 roboczy'!B144</f>
        <v>wtorek</v>
      </c>
      <c r="E159" s="24" t="str">
        <f>'2023 roboczy'!J144</f>
        <v xml:space="preserve">Apteka Centrum </v>
      </c>
      <c r="F159" s="37" t="str">
        <f>'2023 roboczy'!K144</f>
        <v>Lwówek Śląski</v>
      </c>
      <c r="G159" s="38" t="str">
        <f>'2023 roboczy'!L144</f>
        <v>ul. Zamkowa 3</v>
      </c>
    </row>
    <row r="160" spans="1:7">
      <c r="A160" s="16">
        <v>137</v>
      </c>
      <c r="B160" s="126"/>
      <c r="C160" s="128">
        <f>'2023 roboczy'!D145</f>
        <v>45063</v>
      </c>
      <c r="D160" s="54" t="str">
        <f>'2023 roboczy'!B145</f>
        <v>środa</v>
      </c>
      <c r="E160" s="24" t="str">
        <f>'2023 roboczy'!J145</f>
        <v xml:space="preserve">Apteka Centrum </v>
      </c>
      <c r="F160" s="37" t="str">
        <f>'2023 roboczy'!K145</f>
        <v>Lwówek Śląski</v>
      </c>
      <c r="G160" s="38" t="str">
        <f>'2023 roboczy'!L145</f>
        <v>ul. Zamkowa 3</v>
      </c>
    </row>
    <row r="161" spans="1:7">
      <c r="A161" s="16">
        <v>138</v>
      </c>
      <c r="B161" s="126"/>
      <c r="C161" s="128">
        <f>'2023 roboczy'!D146</f>
        <v>45064</v>
      </c>
      <c r="D161" s="54" t="str">
        <f>'2023 roboczy'!B146</f>
        <v>czwartek</v>
      </c>
      <c r="E161" s="24" t="str">
        <f>'2023 roboczy'!J146</f>
        <v xml:space="preserve">Apteka Centrum </v>
      </c>
      <c r="F161" s="37" t="str">
        <f>'2023 roboczy'!K146</f>
        <v>Lwówek Śląski</v>
      </c>
      <c r="G161" s="38" t="str">
        <f>'2023 roboczy'!L146</f>
        <v>ul. Zamkowa 3</v>
      </c>
    </row>
    <row r="162" spans="1:7">
      <c r="A162" s="16">
        <v>139</v>
      </c>
      <c r="B162" s="126"/>
      <c r="C162" s="128">
        <f>'2023 roboczy'!D147</f>
        <v>45065</v>
      </c>
      <c r="D162" s="54" t="str">
        <f>'2023 roboczy'!B147</f>
        <v>piątek</v>
      </c>
      <c r="E162" s="24" t="str">
        <f>'2023 roboczy'!J147</f>
        <v xml:space="preserve">Apteka Centrum </v>
      </c>
      <c r="F162" s="37" t="str">
        <f>'2023 roboczy'!K147</f>
        <v>Lwówek Śląski</v>
      </c>
      <c r="G162" s="38" t="str">
        <f>'2023 roboczy'!L147</f>
        <v>ul. Zamkowa 3</v>
      </c>
    </row>
    <row r="163" spans="1:7">
      <c r="A163" s="16">
        <v>140</v>
      </c>
      <c r="B163" s="126"/>
      <c r="C163" s="128">
        <f>'2023 roboczy'!D148</f>
        <v>45066</v>
      </c>
      <c r="D163" s="54" t="str">
        <f>'2023 roboczy'!B148</f>
        <v>sobota</v>
      </c>
      <c r="E163" s="24" t="str">
        <f>'2023 roboczy'!J148</f>
        <v xml:space="preserve">Apteka Centrum </v>
      </c>
      <c r="F163" s="37" t="str">
        <f>'2023 roboczy'!K148</f>
        <v>Lwówek Śląski</v>
      </c>
      <c r="G163" s="38" t="str">
        <f>'2023 roboczy'!L148</f>
        <v>ul. Zamkowa 3</v>
      </c>
    </row>
    <row r="164" spans="1:7">
      <c r="A164" s="16">
        <v>141</v>
      </c>
      <c r="B164" s="126"/>
      <c r="C164" s="128">
        <f>'2023 roboczy'!D149</f>
        <v>45067</v>
      </c>
      <c r="D164" s="54" t="str">
        <f>'2023 roboczy'!B149</f>
        <v>niedziela</v>
      </c>
      <c r="E164" s="24" t="str">
        <f>'2023 roboczy'!J149</f>
        <v xml:space="preserve">Apteka Centrum </v>
      </c>
      <c r="F164" s="37" t="str">
        <f>'2023 roboczy'!K149</f>
        <v>Lwówek Śląski</v>
      </c>
      <c r="G164" s="38" t="str">
        <f>'2023 roboczy'!L149</f>
        <v>ul. Zamkowa 3</v>
      </c>
    </row>
    <row r="165" spans="1:7">
      <c r="A165" s="16">
        <v>142</v>
      </c>
      <c r="B165" s="126"/>
      <c r="C165" s="128">
        <f>'2023 roboczy'!D150</f>
        <v>45068</v>
      </c>
      <c r="D165" s="54" t="str">
        <f>'2023 roboczy'!B150</f>
        <v>poniedziałek</v>
      </c>
      <c r="E165" s="24" t="str">
        <f>'2023 roboczy'!J150</f>
        <v>Apteka pod św. Nepomucenem</v>
      </c>
      <c r="F165" s="37" t="str">
        <f>'2023 roboczy'!K150</f>
        <v>Lwówek Śląski</v>
      </c>
      <c r="G165" s="38" t="str">
        <f>'2023 roboczy'!L150</f>
        <v>ul. Kościelna 23</v>
      </c>
    </row>
    <row r="166" spans="1:7">
      <c r="A166" s="16">
        <v>143</v>
      </c>
      <c r="B166" s="126"/>
      <c r="C166" s="128">
        <f>'2023 roboczy'!D151</f>
        <v>45069</v>
      </c>
      <c r="D166" s="54" t="str">
        <f>'2023 roboczy'!B151</f>
        <v>wtorek</v>
      </c>
      <c r="E166" s="24" t="str">
        <f>'2023 roboczy'!J151</f>
        <v>Apteka pod św. Nepomucenem</v>
      </c>
      <c r="F166" s="37" t="str">
        <f>'2023 roboczy'!K151</f>
        <v>Lwówek Śląski</v>
      </c>
      <c r="G166" s="38" t="str">
        <f>'2023 roboczy'!L151</f>
        <v>ul. Kościelna 23</v>
      </c>
    </row>
    <row r="167" spans="1:7">
      <c r="A167" s="16">
        <v>144</v>
      </c>
      <c r="B167" s="126"/>
      <c r="C167" s="128">
        <f>'2023 roboczy'!D152</f>
        <v>45070</v>
      </c>
      <c r="D167" s="54" t="str">
        <f>'2023 roboczy'!B152</f>
        <v>środa</v>
      </c>
      <c r="E167" s="24" t="str">
        <f>'2023 roboczy'!J152</f>
        <v>Apteka pod św. Nepomucenem</v>
      </c>
      <c r="F167" s="37" t="str">
        <f>'2023 roboczy'!K152</f>
        <v>Lwówek Śląski</v>
      </c>
      <c r="G167" s="38" t="str">
        <f>'2023 roboczy'!L152</f>
        <v>ul. Kościelna 23</v>
      </c>
    </row>
    <row r="168" spans="1:7">
      <c r="A168" s="16">
        <v>145</v>
      </c>
      <c r="B168" s="126"/>
      <c r="C168" s="128">
        <f>'2023 roboczy'!D153</f>
        <v>45071</v>
      </c>
      <c r="D168" s="54" t="str">
        <f>'2023 roboczy'!B153</f>
        <v>czwartek</v>
      </c>
      <c r="E168" s="24" t="str">
        <f>'2023 roboczy'!J153</f>
        <v>Apteka pod św. Nepomucenem</v>
      </c>
      <c r="F168" s="37" t="str">
        <f>'2023 roboczy'!K153</f>
        <v>Lwówek Śląski</v>
      </c>
      <c r="G168" s="38" t="str">
        <f>'2023 roboczy'!L153</f>
        <v>ul. Kościelna 23</v>
      </c>
    </row>
    <row r="169" spans="1:7">
      <c r="A169" s="16">
        <v>146</v>
      </c>
      <c r="B169" s="126"/>
      <c r="C169" s="128">
        <f>'2023 roboczy'!D154</f>
        <v>45072</v>
      </c>
      <c r="D169" s="54" t="str">
        <f>'2023 roboczy'!B154</f>
        <v>piątek</v>
      </c>
      <c r="E169" s="24" t="str">
        <f>'2023 roboczy'!J154</f>
        <v>Apteka pod św. Nepomucenem</v>
      </c>
      <c r="F169" s="37" t="str">
        <f>'2023 roboczy'!K154</f>
        <v>Lwówek Śląski</v>
      </c>
      <c r="G169" s="38" t="str">
        <f>'2023 roboczy'!L154</f>
        <v>ul. Kościelna 23</v>
      </c>
    </row>
    <row r="170" spans="1:7">
      <c r="A170" s="16">
        <v>147</v>
      </c>
      <c r="B170" s="126"/>
      <c r="C170" s="128">
        <f>'2023 roboczy'!D155</f>
        <v>45073</v>
      </c>
      <c r="D170" s="54" t="str">
        <f>'2023 roboczy'!B155</f>
        <v>sobota</v>
      </c>
      <c r="E170" s="24" t="str">
        <f>'2023 roboczy'!J155</f>
        <v>Apteka pod św. Nepomucenem</v>
      </c>
      <c r="F170" s="37" t="str">
        <f>'2023 roboczy'!K155</f>
        <v>Lwówek Śląski</v>
      </c>
      <c r="G170" s="38" t="str">
        <f>'2023 roboczy'!L155</f>
        <v>ul. Kościelna 23</v>
      </c>
    </row>
    <row r="171" spans="1:7">
      <c r="A171" s="16">
        <v>148</v>
      </c>
      <c r="B171" s="126"/>
      <c r="C171" s="128">
        <f>'2023 roboczy'!D156</f>
        <v>45074</v>
      </c>
      <c r="D171" s="54" t="str">
        <f>'2023 roboczy'!B156</f>
        <v>niedziela</v>
      </c>
      <c r="E171" s="24" t="str">
        <f>'2023 roboczy'!J156</f>
        <v>Apteka pod św. Nepomucenem</v>
      </c>
      <c r="F171" s="37" t="str">
        <f>'2023 roboczy'!K156</f>
        <v>Lwówek Śląski</v>
      </c>
      <c r="G171" s="38" t="str">
        <f>'2023 roboczy'!L156</f>
        <v>ul. Kościelna 23</v>
      </c>
    </row>
    <row r="172" spans="1:7">
      <c r="A172" s="16">
        <v>149</v>
      </c>
      <c r="B172" s="126"/>
      <c r="C172" s="128">
        <f>'2023 roboczy'!D157</f>
        <v>45075</v>
      </c>
      <c r="D172" s="54" t="str">
        <f>'2023 roboczy'!B157</f>
        <v>poniedziałek</v>
      </c>
      <c r="E172" s="24" t="str">
        <f>'2023 roboczy'!J157</f>
        <v>Apteka Zabobrze</v>
      </c>
      <c r="F172" s="37" t="str">
        <f>'2023 roboczy'!K157</f>
        <v>Wleń</v>
      </c>
      <c r="G172" s="38" t="str">
        <f>'2023 roboczy'!L157</f>
        <v>ul. Bohaterów Nysy 23/24</v>
      </c>
    </row>
    <row r="173" spans="1:7">
      <c r="A173" s="16">
        <v>150</v>
      </c>
      <c r="B173" s="126"/>
      <c r="C173" s="128">
        <f>'2023 roboczy'!D158</f>
        <v>45076</v>
      </c>
      <c r="D173" s="54" t="str">
        <f>'2023 roboczy'!B158</f>
        <v>wtorek</v>
      </c>
      <c r="E173" s="24" t="str">
        <f>'2023 roboczy'!J158</f>
        <v>Apteka Zabobrze</v>
      </c>
      <c r="F173" s="37" t="str">
        <f>'2023 roboczy'!K158</f>
        <v>Wleń</v>
      </c>
      <c r="G173" s="38" t="str">
        <f>'2023 roboczy'!L158</f>
        <v>ul. Bohaterów Nysy 23/24</v>
      </c>
    </row>
    <row r="174" spans="1:7">
      <c r="A174" s="16">
        <v>151</v>
      </c>
      <c r="B174" s="126"/>
      <c r="C174" s="128">
        <f>'2023 roboczy'!D159</f>
        <v>45077</v>
      </c>
      <c r="D174" s="54" t="str">
        <f>'2023 roboczy'!B159</f>
        <v>środa</v>
      </c>
      <c r="E174" s="24" t="str">
        <f>'2023 roboczy'!J159</f>
        <v>Apteka Zabobrze</v>
      </c>
      <c r="F174" s="37" t="str">
        <f>'2023 roboczy'!K159</f>
        <v>Wleń</v>
      </c>
      <c r="G174" s="38" t="str">
        <f>'2023 roboczy'!L159</f>
        <v>ul. Bohaterów Nysy 23/24</v>
      </c>
    </row>
    <row r="175" spans="1:7">
      <c r="A175" s="16">
        <v>152</v>
      </c>
      <c r="B175" s="126"/>
      <c r="C175" s="128">
        <f>'2023 roboczy'!D160</f>
        <v>45078</v>
      </c>
      <c r="D175" s="54" t="str">
        <f>'2023 roboczy'!B160</f>
        <v>czwartek</v>
      </c>
      <c r="E175" s="24" t="str">
        <f>'2023 roboczy'!J160</f>
        <v>Apteka Zabobrze</v>
      </c>
      <c r="F175" s="37" t="str">
        <f>'2023 roboczy'!K160</f>
        <v>Wleń</v>
      </c>
      <c r="G175" s="38" t="str">
        <f>'2023 roboczy'!L160</f>
        <v>ul. Bohaterów Nysy 23/24</v>
      </c>
    </row>
    <row r="176" spans="1:7">
      <c r="A176" s="16">
        <v>153</v>
      </c>
      <c r="B176" s="126"/>
      <c r="C176" s="128">
        <f>'2023 roboczy'!D161</f>
        <v>45079</v>
      </c>
      <c r="D176" s="54" t="str">
        <f>'2023 roboczy'!B161</f>
        <v>piątek</v>
      </c>
      <c r="E176" s="24" t="str">
        <f>'2023 roboczy'!J161</f>
        <v>Apteka Zabobrze</v>
      </c>
      <c r="F176" s="37" t="str">
        <f>'2023 roboczy'!K161</f>
        <v>Wleń</v>
      </c>
      <c r="G176" s="38" t="str">
        <f>'2023 roboczy'!L161</f>
        <v>ul. Bohaterów Nysy 23/24</v>
      </c>
    </row>
    <row r="177" spans="1:7">
      <c r="A177" s="16">
        <v>154</v>
      </c>
      <c r="B177" s="126"/>
      <c r="C177" s="128">
        <f>'2023 roboczy'!D162</f>
        <v>45080</v>
      </c>
      <c r="D177" s="54" t="str">
        <f>'2023 roboczy'!B162</f>
        <v>sobota</v>
      </c>
      <c r="E177" s="24" t="str">
        <f>'2023 roboczy'!J162</f>
        <v>Apteka Zabobrze</v>
      </c>
      <c r="F177" s="37" t="str">
        <f>'2023 roboczy'!K162</f>
        <v>Wleń</v>
      </c>
      <c r="G177" s="38" t="str">
        <f>'2023 roboczy'!L162</f>
        <v>ul. Bohaterów Nysy 23/24</v>
      </c>
    </row>
    <row r="178" spans="1:7">
      <c r="A178" s="16">
        <v>155</v>
      </c>
      <c r="B178" s="126"/>
      <c r="C178" s="128">
        <f>'2023 roboczy'!D163</f>
        <v>45081</v>
      </c>
      <c r="D178" s="54" t="str">
        <f>'2023 roboczy'!B163</f>
        <v>niedziela</v>
      </c>
      <c r="E178" s="24" t="str">
        <f>'2023 roboczy'!J163</f>
        <v>Apteka Zabobrze</v>
      </c>
      <c r="F178" s="37" t="str">
        <f>'2023 roboczy'!K163</f>
        <v>Wleń</v>
      </c>
      <c r="G178" s="38" t="str">
        <f>'2023 roboczy'!L163</f>
        <v>ul. Bohaterów Nysy 23/24</v>
      </c>
    </row>
    <row r="179" spans="1:7">
      <c r="A179" s="16">
        <v>156</v>
      </c>
      <c r="B179" s="126"/>
      <c r="C179" s="128">
        <f>'2023 roboczy'!D164</f>
        <v>45082</v>
      </c>
      <c r="D179" s="54" t="str">
        <f>'2023 roboczy'!B164</f>
        <v>poniedziałek</v>
      </c>
      <c r="E179" s="24" t="str">
        <f>'2023 roboczy'!J164</f>
        <v>Apteka Przyjazna</v>
      </c>
      <c r="F179" s="37" t="str">
        <f>'2023 roboczy'!K164</f>
        <v>Lubomierz</v>
      </c>
      <c r="G179" s="38" t="str">
        <f>'2023 roboczy'!L164</f>
        <v>ul. Gryfiogórska 6</v>
      </c>
    </row>
    <row r="180" spans="1:7">
      <c r="A180" s="16">
        <v>157</v>
      </c>
      <c r="B180" s="126"/>
      <c r="C180" s="128">
        <f>'2023 roboczy'!D165</f>
        <v>45083</v>
      </c>
      <c r="D180" s="54" t="str">
        <f>'2023 roboczy'!B165</f>
        <v>wtorek</v>
      </c>
      <c r="E180" s="24" t="str">
        <f>'2023 roboczy'!J165</f>
        <v>Apteka Przyjazna</v>
      </c>
      <c r="F180" s="37" t="str">
        <f>'2023 roboczy'!K165</f>
        <v>Lubomierz</v>
      </c>
      <c r="G180" s="38" t="str">
        <f>'2023 roboczy'!L165</f>
        <v>ul. Gryfiogórska 6</v>
      </c>
    </row>
    <row r="181" spans="1:7">
      <c r="A181" s="16">
        <v>158</v>
      </c>
      <c r="B181" s="126"/>
      <c r="C181" s="128">
        <f>'2023 roboczy'!D166</f>
        <v>45084</v>
      </c>
      <c r="D181" s="54" t="str">
        <f>'2023 roboczy'!B166</f>
        <v>środa</v>
      </c>
      <c r="E181" s="24" t="str">
        <f>'2023 roboczy'!J166</f>
        <v>Apteka Przyjazna</v>
      </c>
      <c r="F181" s="37" t="str">
        <f>'2023 roboczy'!K166</f>
        <v>Lubomierz</v>
      </c>
      <c r="G181" s="38" t="str">
        <f>'2023 roboczy'!L166</f>
        <v>ul. Gryfiogórska 6</v>
      </c>
    </row>
    <row r="182" spans="1:7">
      <c r="A182" s="16">
        <v>159</v>
      </c>
      <c r="B182" s="126"/>
      <c r="C182" s="128">
        <f>'2023 roboczy'!D167</f>
        <v>45085</v>
      </c>
      <c r="D182" s="54" t="str">
        <f>'2023 roboczy'!B167</f>
        <v>czwartek</v>
      </c>
      <c r="E182" s="24" t="str">
        <f>'2023 roboczy'!J167</f>
        <v>Apteka Przyjazna</v>
      </c>
      <c r="F182" s="37" t="str">
        <f>'2023 roboczy'!K167</f>
        <v>Lubomierz</v>
      </c>
      <c r="G182" s="38" t="str">
        <f>'2023 roboczy'!L167</f>
        <v>ul. Gryfiogórska 6</v>
      </c>
    </row>
    <row r="183" spans="1:7">
      <c r="A183" s="16">
        <v>160</v>
      </c>
      <c r="B183" s="126"/>
      <c r="C183" s="128">
        <f>'2023 roboczy'!D168</f>
        <v>45086</v>
      </c>
      <c r="D183" s="54" t="str">
        <f>'2023 roboczy'!B168</f>
        <v>piątek</v>
      </c>
      <c r="E183" s="24" t="str">
        <f>'2023 roboczy'!J168</f>
        <v>Apteka Przyjazna</v>
      </c>
      <c r="F183" s="37" t="str">
        <f>'2023 roboczy'!K168</f>
        <v>Lubomierz</v>
      </c>
      <c r="G183" s="38" t="str">
        <f>'2023 roboczy'!L168</f>
        <v>ul. Gryfiogórska 6</v>
      </c>
    </row>
    <row r="184" spans="1:7">
      <c r="A184" s="16">
        <v>161</v>
      </c>
      <c r="B184" s="126"/>
      <c r="C184" s="128">
        <f>'2023 roboczy'!D169</f>
        <v>45087</v>
      </c>
      <c r="D184" s="54" t="str">
        <f>'2023 roboczy'!B169</f>
        <v>sobota</v>
      </c>
      <c r="E184" s="24" t="str">
        <f>'2023 roboczy'!J169</f>
        <v>Apteka Przyjazna</v>
      </c>
      <c r="F184" s="37" t="str">
        <f>'2023 roboczy'!K169</f>
        <v>Lubomierz</v>
      </c>
      <c r="G184" s="38" t="str">
        <f>'2023 roboczy'!L169</f>
        <v>ul. Gryfiogórska 6</v>
      </c>
    </row>
    <row r="185" spans="1:7">
      <c r="A185" s="16">
        <v>162</v>
      </c>
      <c r="B185" s="126"/>
      <c r="C185" s="128">
        <f>'2023 roboczy'!D170</f>
        <v>45088</v>
      </c>
      <c r="D185" s="54" t="str">
        <f>'2023 roboczy'!B170</f>
        <v>niedziela</v>
      </c>
      <c r="E185" s="24" t="str">
        <f>'2023 roboczy'!J170</f>
        <v>Apteka Przyjazna</v>
      </c>
      <c r="F185" s="37" t="str">
        <f>'2023 roboczy'!K170</f>
        <v>Lubomierz</v>
      </c>
      <c r="G185" s="38" t="str">
        <f>'2023 roboczy'!L170</f>
        <v>ul. Gryfiogórska 6</v>
      </c>
    </row>
    <row r="186" spans="1:7">
      <c r="A186" s="16">
        <v>163</v>
      </c>
      <c r="B186" s="126"/>
      <c r="C186" s="128">
        <f>'2023 roboczy'!D171</f>
        <v>45089</v>
      </c>
      <c r="D186" s="54" t="str">
        <f>'2023 roboczy'!B171</f>
        <v>poniedziałek</v>
      </c>
      <c r="E186" s="24" t="str">
        <f>'2023 roboczy'!J171</f>
        <v>Apteka Mixtura</v>
      </c>
      <c r="F186" s="37" t="str">
        <f>'2023 roboczy'!K171</f>
        <v>Mirsk</v>
      </c>
      <c r="G186" s="38" t="str">
        <f>'2023 roboczy'!L171</f>
        <v>pl. Wolności 35-36</v>
      </c>
    </row>
    <row r="187" spans="1:7">
      <c r="A187" s="16">
        <v>164</v>
      </c>
      <c r="B187" s="126"/>
      <c r="C187" s="128">
        <f>'2023 roboczy'!D172</f>
        <v>45090</v>
      </c>
      <c r="D187" s="54" t="str">
        <f>'2023 roboczy'!B172</f>
        <v>wtorek</v>
      </c>
      <c r="E187" s="24" t="str">
        <f>'2023 roboczy'!J172</f>
        <v>Apteka Mixtura</v>
      </c>
      <c r="F187" s="37" t="str">
        <f>'2023 roboczy'!K172</f>
        <v>Mirsk</v>
      </c>
      <c r="G187" s="38" t="str">
        <f>'2023 roboczy'!L172</f>
        <v>pl. Wolności 35-36</v>
      </c>
    </row>
    <row r="188" spans="1:7">
      <c r="A188" s="16">
        <v>165</v>
      </c>
      <c r="B188" s="126"/>
      <c r="C188" s="128">
        <f>'2023 roboczy'!D173</f>
        <v>45091</v>
      </c>
      <c r="D188" s="54" t="str">
        <f>'2023 roboczy'!B173</f>
        <v>środa</v>
      </c>
      <c r="E188" s="24" t="str">
        <f>'2023 roboczy'!J173</f>
        <v>Apteka Mixtura</v>
      </c>
      <c r="F188" s="37" t="str">
        <f>'2023 roboczy'!K173</f>
        <v>Mirsk</v>
      </c>
      <c r="G188" s="38" t="str">
        <f>'2023 roboczy'!L173</f>
        <v>pl. Wolności 35-36</v>
      </c>
    </row>
    <row r="189" spans="1:7">
      <c r="A189" s="16">
        <v>166</v>
      </c>
      <c r="B189" s="126"/>
      <c r="C189" s="128">
        <f>'2023 roboczy'!D174</f>
        <v>45092</v>
      </c>
      <c r="D189" s="54" t="str">
        <f>'2023 roboczy'!B174</f>
        <v>czwartek</v>
      </c>
      <c r="E189" s="24" t="str">
        <f>'2023 roboczy'!J174</f>
        <v>Apteka Mixtura</v>
      </c>
      <c r="F189" s="37" t="str">
        <f>'2023 roboczy'!K174</f>
        <v>Mirsk</v>
      </c>
      <c r="G189" s="38" t="str">
        <f>'2023 roboczy'!L174</f>
        <v>pl. Wolności 35-36</v>
      </c>
    </row>
    <row r="190" spans="1:7">
      <c r="A190" s="16">
        <v>167</v>
      </c>
      <c r="B190" s="126"/>
      <c r="C190" s="128">
        <f>'2023 roboczy'!D175</f>
        <v>45093</v>
      </c>
      <c r="D190" s="54" t="str">
        <f>'2023 roboczy'!B175</f>
        <v>piątek</v>
      </c>
      <c r="E190" s="24" t="str">
        <f>'2023 roboczy'!J175</f>
        <v>Apteka Mixtura</v>
      </c>
      <c r="F190" s="37" t="str">
        <f>'2023 roboczy'!K175</f>
        <v>Mirsk</v>
      </c>
      <c r="G190" s="38" t="str">
        <f>'2023 roboczy'!L175</f>
        <v>pl. Wolności 35-36</v>
      </c>
    </row>
    <row r="191" spans="1:7">
      <c r="A191" s="16">
        <v>168</v>
      </c>
      <c r="B191" s="126"/>
      <c r="C191" s="128">
        <f>'2023 roboczy'!D176</f>
        <v>45094</v>
      </c>
      <c r="D191" s="54" t="str">
        <f>'2023 roboczy'!B176</f>
        <v>sobota</v>
      </c>
      <c r="E191" s="24" t="str">
        <f>'2023 roboczy'!J176</f>
        <v>Apteka Mixtura</v>
      </c>
      <c r="F191" s="37" t="str">
        <f>'2023 roboczy'!K176</f>
        <v>Mirsk</v>
      </c>
      <c r="G191" s="38" t="str">
        <f>'2023 roboczy'!L176</f>
        <v>pl. Wolności 35-36</v>
      </c>
    </row>
    <row r="192" spans="1:7">
      <c r="A192" s="16">
        <v>169</v>
      </c>
      <c r="B192" s="126"/>
      <c r="C192" s="128">
        <f>'2023 roboczy'!D177</f>
        <v>45095</v>
      </c>
      <c r="D192" s="54" t="str">
        <f>'2023 roboczy'!B177</f>
        <v>niedziela</v>
      </c>
      <c r="E192" s="24" t="str">
        <f>'2023 roboczy'!J177</f>
        <v>Apteka Mixtura</v>
      </c>
      <c r="F192" s="37" t="str">
        <f>'2023 roboczy'!K177</f>
        <v>Mirsk</v>
      </c>
      <c r="G192" s="38" t="str">
        <f>'2023 roboczy'!L177</f>
        <v>pl. Wolności 35-36</v>
      </c>
    </row>
    <row r="193" spans="1:8">
      <c r="A193" s="16">
        <v>170</v>
      </c>
      <c r="B193" s="126"/>
      <c r="C193" s="128">
        <f>'2023 roboczy'!D178</f>
        <v>45096</v>
      </c>
      <c r="D193" s="54" t="str">
        <f>'2023 roboczy'!B178</f>
        <v>poniedziałek</v>
      </c>
      <c r="E193" s="24" t="str">
        <f>'2023 roboczy'!J178</f>
        <v>Apteka Nowa Apteka pod Gryfem</v>
      </c>
      <c r="F193" s="37" t="str">
        <f>'2023 roboczy'!K178</f>
        <v>Gryfów Śląski</v>
      </c>
      <c r="G193" s="38" t="str">
        <f>'2023 roboczy'!L178</f>
        <v>ul. Jeleniogórska 5</v>
      </c>
    </row>
    <row r="194" spans="1:8">
      <c r="A194" s="16">
        <v>171</v>
      </c>
      <c r="B194" s="126"/>
      <c r="C194" s="128">
        <f>'2023 roboczy'!D179</f>
        <v>45097</v>
      </c>
      <c r="D194" s="54" t="str">
        <f>'2023 roboczy'!B179</f>
        <v>wtorek</v>
      </c>
      <c r="E194" s="24" t="str">
        <f>'2023 roboczy'!J179</f>
        <v>Apteka Nowa Apteka pod Gryfem</v>
      </c>
      <c r="F194" s="37" t="str">
        <f>'2023 roboczy'!K179</f>
        <v>Gryfów Śląski</v>
      </c>
      <c r="G194" s="38" t="str">
        <f>'2023 roboczy'!L179</f>
        <v>ul. Jeleniogórska 5</v>
      </c>
    </row>
    <row r="195" spans="1:8">
      <c r="A195" s="16">
        <v>172</v>
      </c>
      <c r="B195" s="126"/>
      <c r="C195" s="128">
        <f>'2023 roboczy'!D180</f>
        <v>45098</v>
      </c>
      <c r="D195" s="54" t="str">
        <f>'2023 roboczy'!B180</f>
        <v>środa</v>
      </c>
      <c r="E195" s="24" t="str">
        <f>'2023 roboczy'!J180</f>
        <v>Apteka Nowa Apteka pod Gryfem</v>
      </c>
      <c r="F195" s="37" t="str">
        <f>'2023 roboczy'!K180</f>
        <v>Gryfów Śląski</v>
      </c>
      <c r="G195" s="38" t="str">
        <f>'2023 roboczy'!L180</f>
        <v>ul. Jeleniogórska 5</v>
      </c>
    </row>
    <row r="196" spans="1:8">
      <c r="A196" s="16">
        <v>173</v>
      </c>
      <c r="B196" s="126"/>
      <c r="C196" s="128">
        <f>'2023 roboczy'!D181</f>
        <v>45099</v>
      </c>
      <c r="D196" s="54" t="str">
        <f>'2023 roboczy'!B181</f>
        <v>czwartek</v>
      </c>
      <c r="E196" s="24" t="str">
        <f>'2023 roboczy'!J181</f>
        <v>Apteka Nowa Apteka pod Gryfem</v>
      </c>
      <c r="F196" s="37" t="str">
        <f>'2023 roboczy'!K181</f>
        <v>Gryfów Śląski</v>
      </c>
      <c r="G196" s="38" t="str">
        <f>'2023 roboczy'!L181</f>
        <v>ul. Jeleniogórska 5</v>
      </c>
    </row>
    <row r="197" spans="1:8">
      <c r="A197" s="16">
        <v>174</v>
      </c>
      <c r="B197" s="126"/>
      <c r="C197" s="128">
        <f>'2023 roboczy'!D182</f>
        <v>45100</v>
      </c>
      <c r="D197" s="54" t="str">
        <f>'2023 roboczy'!B182</f>
        <v>piątek</v>
      </c>
      <c r="E197" s="24" t="str">
        <f>'2023 roboczy'!J182</f>
        <v>Apteka Nowa Apteka pod Gryfem</v>
      </c>
      <c r="F197" s="37" t="str">
        <f>'2023 roboczy'!K182</f>
        <v>Gryfów Śląski</v>
      </c>
      <c r="G197" s="38" t="str">
        <f>'2023 roboczy'!L182</f>
        <v>ul. Jeleniogórska 5</v>
      </c>
    </row>
    <row r="198" spans="1:8">
      <c r="A198" s="16">
        <v>175</v>
      </c>
      <c r="B198" s="126"/>
      <c r="C198" s="128">
        <f>'2023 roboczy'!D183</f>
        <v>45101</v>
      </c>
      <c r="D198" s="54" t="str">
        <f>'2023 roboczy'!B183</f>
        <v>sobota</v>
      </c>
      <c r="E198" s="24" t="str">
        <f>'2023 roboczy'!J183</f>
        <v>Apteka Nowa Apteka pod Gryfem</v>
      </c>
      <c r="F198" s="37" t="str">
        <f>'2023 roboczy'!K183</f>
        <v>Gryfów Śląski</v>
      </c>
      <c r="G198" s="38" t="str">
        <f>'2023 roboczy'!L183</f>
        <v>ul. Jeleniogórska 5</v>
      </c>
    </row>
    <row r="199" spans="1:8">
      <c r="A199" s="16">
        <v>176</v>
      </c>
      <c r="B199" s="126"/>
      <c r="C199" s="128">
        <f>'2023 roboczy'!D184</f>
        <v>45102</v>
      </c>
      <c r="D199" s="54" t="str">
        <f>'2023 roboczy'!B184</f>
        <v>niedziela</v>
      </c>
      <c r="E199" s="24" t="str">
        <f>'2023 roboczy'!J184</f>
        <v>Apteka Nowa Apteka pod Gryfem</v>
      </c>
      <c r="F199" s="37" t="str">
        <f>'2023 roboczy'!K184</f>
        <v>Gryfów Śląski</v>
      </c>
      <c r="G199" s="38" t="str">
        <f>'2023 roboczy'!L184</f>
        <v>ul. Jeleniogórska 5</v>
      </c>
    </row>
    <row r="200" spans="1:8">
      <c r="A200" s="16">
        <v>177</v>
      </c>
      <c r="B200" s="126"/>
      <c r="C200" s="128">
        <f>'2023 roboczy'!D185</f>
        <v>45103</v>
      </c>
      <c r="D200" s="54" t="str">
        <f>'2023 roboczy'!B185</f>
        <v>poniedziałek</v>
      </c>
      <c r="E200" s="24" t="str">
        <f>'2023 roboczy'!J185</f>
        <v>Apteka Remedium</v>
      </c>
      <c r="F200" s="37" t="str">
        <f>'2023 roboczy'!K185</f>
        <v>Gryfów Śląski</v>
      </c>
      <c r="G200" s="38" t="str">
        <f>'2023 roboczy'!L185</f>
        <v>ul. Malownicza 1</v>
      </c>
    </row>
    <row r="201" spans="1:8">
      <c r="A201" s="16">
        <v>178</v>
      </c>
      <c r="B201" s="126"/>
      <c r="C201" s="128">
        <f>'2023 roboczy'!D186</f>
        <v>45104</v>
      </c>
      <c r="D201" s="54" t="str">
        <f>'2023 roboczy'!B186</f>
        <v>wtorek</v>
      </c>
      <c r="E201" s="24" t="str">
        <f>'2023 roboczy'!J186</f>
        <v>Apteka Remedium</v>
      </c>
      <c r="F201" s="37" t="str">
        <f>'2023 roboczy'!K186</f>
        <v>Gryfów Śląski</v>
      </c>
      <c r="G201" s="38" t="str">
        <f>'2023 roboczy'!L186</f>
        <v>ul. Malownicza 1</v>
      </c>
    </row>
    <row r="202" spans="1:8">
      <c r="A202" s="16">
        <v>179</v>
      </c>
      <c r="B202" s="126"/>
      <c r="C202" s="128">
        <f>'2023 roboczy'!D187</f>
        <v>45105</v>
      </c>
      <c r="D202" s="54" t="str">
        <f>'2023 roboczy'!B187</f>
        <v>środa</v>
      </c>
      <c r="E202" s="24" t="str">
        <f>'2023 roboczy'!J187</f>
        <v>Apteka Remedium</v>
      </c>
      <c r="F202" s="37" t="str">
        <f>'2023 roboczy'!K187</f>
        <v>Gryfów Śląski</v>
      </c>
      <c r="G202" s="38" t="str">
        <f>'2023 roboczy'!L187</f>
        <v>ul. Malownicza 1</v>
      </c>
    </row>
    <row r="203" spans="1:8">
      <c r="A203" s="16">
        <v>180</v>
      </c>
      <c r="B203" s="126"/>
      <c r="C203" s="128">
        <f>'2023 roboczy'!D188</f>
        <v>45106</v>
      </c>
      <c r="D203" s="54" t="str">
        <f>'2023 roboczy'!B188</f>
        <v>czwartek</v>
      </c>
      <c r="E203" s="24" t="str">
        <f>'2023 roboczy'!J188</f>
        <v>Apteka Remedium</v>
      </c>
      <c r="F203" s="37" t="str">
        <f>'2023 roboczy'!K188</f>
        <v>Gryfów Śląski</v>
      </c>
      <c r="G203" s="38" t="str">
        <f>'2023 roboczy'!L188</f>
        <v>ul. Malownicza 1</v>
      </c>
    </row>
    <row r="204" spans="1:8">
      <c r="A204" s="16">
        <v>181</v>
      </c>
      <c r="B204" s="126"/>
      <c r="C204" s="129">
        <f>'2023 roboczy'!D189</f>
        <v>45107</v>
      </c>
      <c r="D204" s="130" t="str">
        <f>'2023 roboczy'!B189</f>
        <v>piątek</v>
      </c>
      <c r="E204" s="122" t="str">
        <f>'2023 roboczy'!J189</f>
        <v>Apteka Remedium</v>
      </c>
      <c r="F204" s="123" t="str">
        <f>'2023 roboczy'!K189</f>
        <v>Gryfów Śląski</v>
      </c>
      <c r="G204" s="124" t="str">
        <f>'2023 roboczy'!L189</f>
        <v>ul. Malownicza 1</v>
      </c>
    </row>
    <row r="205" spans="1:8" ht="9" customHeight="1">
      <c r="A205" s="16"/>
      <c r="B205" s="6"/>
      <c r="C205" s="6"/>
      <c r="D205" s="6"/>
      <c r="E205" s="60"/>
    </row>
    <row r="206" spans="1:8" ht="14.25" customHeight="1">
      <c r="B206" s="63"/>
      <c r="C206" s="137" t="s">
        <v>26</v>
      </c>
      <c r="D206" s="137"/>
      <c r="E206" s="138" t="s">
        <v>27</v>
      </c>
      <c r="F206" s="138"/>
      <c r="G206" s="63"/>
      <c r="H206" s="64"/>
    </row>
    <row r="207" spans="1:8">
      <c r="A207" s="16"/>
      <c r="B207" s="6"/>
      <c r="C207" s="6"/>
      <c r="D207" s="6"/>
      <c r="E207" s="60"/>
    </row>
    <row r="208" spans="1:8" ht="39" customHeight="1">
      <c r="A208" s="8"/>
      <c r="B208" s="134" t="str">
        <f t="shared" ref="B208" si="4">$B$6</f>
        <v>Rozkład dyżurów całodobowych aptek ogólnodostępnych 
na terenie Powiatu Lwóweckiego w 2023 roku</v>
      </c>
      <c r="C208" s="135"/>
      <c r="D208" s="135"/>
      <c r="E208" s="135"/>
      <c r="F208" s="135"/>
      <c r="G208" s="135"/>
    </row>
    <row r="209" spans="1:7">
      <c r="A209" s="16"/>
      <c r="D209" s="18" t="s">
        <v>4</v>
      </c>
    </row>
    <row r="210" spans="1:7">
      <c r="A210" s="16"/>
      <c r="B210" s="111"/>
      <c r="C210" s="83" t="s">
        <v>6</v>
      </c>
      <c r="D210" s="84" t="s">
        <v>7</v>
      </c>
      <c r="E210" s="84" t="s">
        <v>8</v>
      </c>
      <c r="F210" s="84" t="s">
        <v>9</v>
      </c>
      <c r="G210" s="85" t="s">
        <v>10</v>
      </c>
    </row>
    <row r="211" spans="1:7">
      <c r="A211" s="16">
        <v>182</v>
      </c>
      <c r="B211" s="126"/>
      <c r="C211" s="127">
        <f>'2023 roboczy'!D190</f>
        <v>45108</v>
      </c>
      <c r="D211" s="29" t="str">
        <f>'2023 roboczy'!B190</f>
        <v>sobota</v>
      </c>
      <c r="E211" s="31" t="str">
        <f>'2023 roboczy'!J190</f>
        <v>Apteka Remedium</v>
      </c>
      <c r="F211" s="44" t="str">
        <f>'2023 roboczy'!K190</f>
        <v>Gryfów Śląski</v>
      </c>
      <c r="G211" s="45" t="str">
        <f>'2023 roboczy'!L190</f>
        <v>ul. Malownicza 1</v>
      </c>
    </row>
    <row r="212" spans="1:7">
      <c r="A212" s="16">
        <v>183</v>
      </c>
      <c r="B212" s="126"/>
      <c r="C212" s="128">
        <f>'2023 roboczy'!D191</f>
        <v>45109</v>
      </c>
      <c r="D212" s="54" t="str">
        <f>'2023 roboczy'!B191</f>
        <v>niedziela</v>
      </c>
      <c r="E212" s="24" t="str">
        <f>'2023 roboczy'!J191</f>
        <v>Apteka Remedium</v>
      </c>
      <c r="F212" s="37" t="str">
        <f>'2023 roboczy'!K191</f>
        <v>Gryfów Śląski</v>
      </c>
      <c r="G212" s="38" t="str">
        <f>'2023 roboczy'!L191</f>
        <v>ul. Malownicza 1</v>
      </c>
    </row>
    <row r="213" spans="1:7">
      <c r="A213" s="16">
        <v>184</v>
      </c>
      <c r="B213" s="126"/>
      <c r="C213" s="128">
        <f>'2023 roboczy'!D192</f>
        <v>45110</v>
      </c>
      <c r="D213" s="54" t="str">
        <f>'2023 roboczy'!B192</f>
        <v>poniedziałek</v>
      </c>
      <c r="E213" s="24" t="str">
        <f>'2023 roboczy'!J192</f>
        <v>Apteka Nowa Apteka pod Gryfem'</v>
      </c>
      <c r="F213" s="37" t="str">
        <f>'2023 roboczy'!K192</f>
        <v>Gryfów Śląski</v>
      </c>
      <c r="G213" s="38" t="str">
        <f>'2023 roboczy'!L192</f>
        <v>ul. Jeleniogórska 5</v>
      </c>
    </row>
    <row r="214" spans="1:7">
      <c r="A214" s="16">
        <v>185</v>
      </c>
      <c r="B214" s="126"/>
      <c r="C214" s="128">
        <f>'2023 roboczy'!D193</f>
        <v>45111</v>
      </c>
      <c r="D214" s="54" t="str">
        <f>'2023 roboczy'!B193</f>
        <v>wtorek</v>
      </c>
      <c r="E214" s="24" t="str">
        <f>'2023 roboczy'!J193</f>
        <v>Apteka Nowa Apteka pod Gryfem'</v>
      </c>
      <c r="F214" s="37" t="str">
        <f>'2023 roboczy'!K193</f>
        <v>Gryfów Śląski</v>
      </c>
      <c r="G214" s="38" t="str">
        <f>'2023 roboczy'!L193</f>
        <v>ul. Jeleniogórska 5</v>
      </c>
    </row>
    <row r="215" spans="1:7">
      <c r="A215" s="16">
        <v>186</v>
      </c>
      <c r="B215" s="126"/>
      <c r="C215" s="128">
        <f>'2023 roboczy'!D194</f>
        <v>45112</v>
      </c>
      <c r="D215" s="54" t="str">
        <f>'2023 roboczy'!B194</f>
        <v>środa</v>
      </c>
      <c r="E215" s="24" t="str">
        <f>'2023 roboczy'!J194</f>
        <v>Apteka Nowa Apteka pod Gryfem'</v>
      </c>
      <c r="F215" s="37" t="str">
        <f>'2023 roboczy'!K194</f>
        <v>Gryfów Śląski</v>
      </c>
      <c r="G215" s="38" t="str">
        <f>'2023 roboczy'!L194</f>
        <v>ul. Jeleniogórska 5</v>
      </c>
    </row>
    <row r="216" spans="1:7">
      <c r="A216" s="16">
        <v>187</v>
      </c>
      <c r="B216" s="126"/>
      <c r="C216" s="128">
        <f>'2023 roboczy'!D195</f>
        <v>45113</v>
      </c>
      <c r="D216" s="54" t="str">
        <f>'2023 roboczy'!B195</f>
        <v>czwartek</v>
      </c>
      <c r="E216" s="24" t="str">
        <f>'2023 roboczy'!J195</f>
        <v>Apteka Nowa Apteka pod Gryfem'</v>
      </c>
      <c r="F216" s="37" t="str">
        <f>'2023 roboczy'!K195</f>
        <v>Gryfów Śląski</v>
      </c>
      <c r="G216" s="38" t="str">
        <f>'2023 roboczy'!L195</f>
        <v>ul. Jeleniogórska 5</v>
      </c>
    </row>
    <row r="217" spans="1:7">
      <c r="A217" s="16">
        <v>188</v>
      </c>
      <c r="B217" s="126"/>
      <c r="C217" s="128">
        <f>'2023 roboczy'!D196</f>
        <v>45114</v>
      </c>
      <c r="D217" s="54" t="str">
        <f>'2023 roboczy'!B196</f>
        <v>piątek</v>
      </c>
      <c r="E217" s="24" t="str">
        <f>'2023 roboczy'!J196</f>
        <v>Apteka Nowa Apteka pod Gryfem'</v>
      </c>
      <c r="F217" s="37" t="str">
        <f>'2023 roboczy'!K196</f>
        <v>Gryfów Śląski</v>
      </c>
      <c r="G217" s="38" t="str">
        <f>'2023 roboczy'!L196</f>
        <v>ul. Jeleniogórska 5</v>
      </c>
    </row>
    <row r="218" spans="1:7">
      <c r="A218" s="16">
        <v>189</v>
      </c>
      <c r="B218" s="126"/>
      <c r="C218" s="128">
        <f>'2023 roboczy'!D197</f>
        <v>45115</v>
      </c>
      <c r="D218" s="54" t="str">
        <f>'2023 roboczy'!B197</f>
        <v>sobota</v>
      </c>
      <c r="E218" s="24" t="str">
        <f>'2023 roboczy'!J197</f>
        <v>Apteka Nowa Apteka pod Gryfem'</v>
      </c>
      <c r="F218" s="37" t="str">
        <f>'2023 roboczy'!K197</f>
        <v>Gryfów Śląski</v>
      </c>
      <c r="G218" s="38" t="str">
        <f>'2023 roboczy'!L197</f>
        <v>ul. Jeleniogórska 5</v>
      </c>
    </row>
    <row r="219" spans="1:7">
      <c r="A219" s="16">
        <v>190</v>
      </c>
      <c r="B219" s="126"/>
      <c r="C219" s="128">
        <f>'2023 roboczy'!D198</f>
        <v>45116</v>
      </c>
      <c r="D219" s="54" t="str">
        <f>'2023 roboczy'!B198</f>
        <v>niedziela</v>
      </c>
      <c r="E219" s="24" t="str">
        <f>'2023 roboczy'!J198</f>
        <v>Apteka Nowa Apteka pod Gryfem'</v>
      </c>
      <c r="F219" s="37" t="str">
        <f>'2023 roboczy'!K198</f>
        <v>Gryfów Śląski</v>
      </c>
      <c r="G219" s="38" t="str">
        <f>'2023 roboczy'!L198</f>
        <v>ul. Jeleniogórska 5</v>
      </c>
    </row>
    <row r="220" spans="1:7">
      <c r="A220" s="16">
        <v>191</v>
      </c>
      <c r="B220" s="126"/>
      <c r="C220" s="128">
        <f>'2023 roboczy'!D199</f>
        <v>45117</v>
      </c>
      <c r="D220" s="54" t="str">
        <f>'2023 roboczy'!B199</f>
        <v>poniedziałek</v>
      </c>
      <c r="E220" s="24" t="str">
        <f>'2023 roboczy'!J199</f>
        <v>Apteka Remedium'</v>
      </c>
      <c r="F220" s="37" t="str">
        <f>'2023 roboczy'!K199</f>
        <v>Gryfów Śląski</v>
      </c>
      <c r="G220" s="38" t="str">
        <f>'2023 roboczy'!L199</f>
        <v>ul. Malownicza 1</v>
      </c>
    </row>
    <row r="221" spans="1:7">
      <c r="A221" s="16">
        <v>192</v>
      </c>
      <c r="B221" s="126"/>
      <c r="C221" s="128">
        <f>'2023 roboczy'!D200</f>
        <v>45118</v>
      </c>
      <c r="D221" s="54" t="str">
        <f>'2023 roboczy'!B200</f>
        <v>wtorek</v>
      </c>
      <c r="E221" s="24" t="str">
        <f>'2023 roboczy'!J200</f>
        <v>Apteka Remedium'</v>
      </c>
      <c r="F221" s="37" t="str">
        <f>'2023 roboczy'!K200</f>
        <v>Gryfów Śląski</v>
      </c>
      <c r="G221" s="38" t="str">
        <f>'2023 roboczy'!L200</f>
        <v>ul. Malownicza 1</v>
      </c>
    </row>
    <row r="222" spans="1:7">
      <c r="A222" s="16">
        <v>193</v>
      </c>
      <c r="B222" s="126"/>
      <c r="C222" s="128">
        <f>'2023 roboczy'!D201</f>
        <v>45119</v>
      </c>
      <c r="D222" s="54" t="str">
        <f>'2023 roboczy'!B201</f>
        <v>środa</v>
      </c>
      <c r="E222" s="24" t="str">
        <f>'2023 roboczy'!J201</f>
        <v>Apteka Remedium'</v>
      </c>
      <c r="F222" s="37" t="str">
        <f>'2023 roboczy'!K201</f>
        <v>Gryfów Śląski</v>
      </c>
      <c r="G222" s="38" t="str">
        <f>'2023 roboczy'!L201</f>
        <v>ul. Malownicza 1</v>
      </c>
    </row>
    <row r="223" spans="1:7">
      <c r="A223" s="16">
        <v>194</v>
      </c>
      <c r="B223" s="126"/>
      <c r="C223" s="128">
        <f>'2023 roboczy'!D202</f>
        <v>45120</v>
      </c>
      <c r="D223" s="54" t="str">
        <f>'2023 roboczy'!B202</f>
        <v>czwartek</v>
      </c>
      <c r="E223" s="24" t="str">
        <f>'2023 roboczy'!J202</f>
        <v>Apteka Remedium'</v>
      </c>
      <c r="F223" s="37" t="str">
        <f>'2023 roboczy'!K202</f>
        <v>Gryfów Śląski</v>
      </c>
      <c r="G223" s="38" t="str">
        <f>'2023 roboczy'!L202</f>
        <v>ul. Malownicza 1</v>
      </c>
    </row>
    <row r="224" spans="1:7">
      <c r="A224" s="16">
        <v>195</v>
      </c>
      <c r="B224" s="126"/>
      <c r="C224" s="128">
        <f>'2023 roboczy'!D203</f>
        <v>45121</v>
      </c>
      <c r="D224" s="54" t="str">
        <f>'2023 roboczy'!B203</f>
        <v>piątek</v>
      </c>
      <c r="E224" s="24" t="str">
        <f>'2023 roboczy'!J203</f>
        <v>Apteka Remedium'</v>
      </c>
      <c r="F224" s="37" t="str">
        <f>'2023 roboczy'!K203</f>
        <v>Gryfów Śląski</v>
      </c>
      <c r="G224" s="38" t="str">
        <f>'2023 roboczy'!L203</f>
        <v>ul. Malownicza 1</v>
      </c>
    </row>
    <row r="225" spans="1:7">
      <c r="A225" s="16">
        <v>196</v>
      </c>
      <c r="B225" s="126"/>
      <c r="C225" s="128">
        <f>'2023 roboczy'!D204</f>
        <v>45122</v>
      </c>
      <c r="D225" s="54" t="str">
        <f>'2023 roboczy'!B204</f>
        <v>sobota</v>
      </c>
      <c r="E225" s="24" t="str">
        <f>'2023 roboczy'!J204</f>
        <v>Apteka Remedium'</v>
      </c>
      <c r="F225" s="37" t="str">
        <f>'2023 roboczy'!K204</f>
        <v>Gryfów Śląski</v>
      </c>
      <c r="G225" s="38" t="str">
        <f>'2023 roboczy'!L204</f>
        <v>ul. Malownicza 1</v>
      </c>
    </row>
    <row r="226" spans="1:7">
      <c r="A226" s="16">
        <v>197</v>
      </c>
      <c r="B226" s="126"/>
      <c r="C226" s="128">
        <f>'2023 roboczy'!D205</f>
        <v>45123</v>
      </c>
      <c r="D226" s="54" t="str">
        <f>'2023 roboczy'!B205</f>
        <v>niedziela</v>
      </c>
      <c r="E226" s="24" t="str">
        <f>'2023 roboczy'!J205</f>
        <v>Apteka Remedium'</v>
      </c>
      <c r="F226" s="37" t="str">
        <f>'2023 roboczy'!K205</f>
        <v>Gryfów Śląski</v>
      </c>
      <c r="G226" s="38" t="str">
        <f>'2023 roboczy'!L205</f>
        <v>ul. Malownicza 1</v>
      </c>
    </row>
    <row r="227" spans="1:7">
      <c r="A227" s="16">
        <v>198</v>
      </c>
      <c r="B227" s="126"/>
      <c r="C227" s="128">
        <f>'2023 roboczy'!D206</f>
        <v>45124</v>
      </c>
      <c r="D227" s="54" t="str">
        <f>'2023 roboczy'!B206</f>
        <v>poniedziałek</v>
      </c>
      <c r="E227" s="24" t="str">
        <f>'2023 roboczy'!J206</f>
        <v>Apteka pod św. Nepomucenem'</v>
      </c>
      <c r="F227" s="37" t="str">
        <f>'2023 roboczy'!K206</f>
        <v>Lwówek Śląski</v>
      </c>
      <c r="G227" s="38" t="str">
        <f>'2023 roboczy'!L206</f>
        <v>ul. Kościelna 23</v>
      </c>
    </row>
    <row r="228" spans="1:7">
      <c r="A228" s="16">
        <v>199</v>
      </c>
      <c r="B228" s="126"/>
      <c r="C228" s="128">
        <f>'2023 roboczy'!D207</f>
        <v>45125</v>
      </c>
      <c r="D228" s="54" t="str">
        <f>'2023 roboczy'!B207</f>
        <v>wtorek</v>
      </c>
      <c r="E228" s="24" t="str">
        <f>'2023 roboczy'!J207</f>
        <v>Apteka pod św. Nepomucenem'</v>
      </c>
      <c r="F228" s="37" t="str">
        <f>'2023 roboczy'!K207</f>
        <v>Lwówek Śląski</v>
      </c>
      <c r="G228" s="38" t="str">
        <f>'2023 roboczy'!L207</f>
        <v>ul. Kościelna 23</v>
      </c>
    </row>
    <row r="229" spans="1:7">
      <c r="A229" s="16">
        <v>200</v>
      </c>
      <c r="B229" s="126"/>
      <c r="C229" s="128">
        <f>'2023 roboczy'!D208</f>
        <v>45126</v>
      </c>
      <c r="D229" s="54" t="str">
        <f>'2023 roboczy'!B208</f>
        <v>środa</v>
      </c>
      <c r="E229" s="24" t="str">
        <f>'2023 roboczy'!J208</f>
        <v>Apteka pod św. Nepomucenem'</v>
      </c>
      <c r="F229" s="37" t="str">
        <f>'2023 roboczy'!K208</f>
        <v>Lwówek Śląski</v>
      </c>
      <c r="G229" s="38" t="str">
        <f>'2023 roboczy'!L208</f>
        <v>ul. Kościelna 23</v>
      </c>
    </row>
    <row r="230" spans="1:7">
      <c r="A230" s="16">
        <v>201</v>
      </c>
      <c r="B230" s="126"/>
      <c r="C230" s="128">
        <f>'2023 roboczy'!D209</f>
        <v>45127</v>
      </c>
      <c r="D230" s="54" t="str">
        <f>'2023 roboczy'!B209</f>
        <v>czwartek</v>
      </c>
      <c r="E230" s="24" t="str">
        <f>'2023 roboczy'!J209</f>
        <v>Apteka pod św. Nepomucenem'</v>
      </c>
      <c r="F230" s="37" t="str">
        <f>'2023 roboczy'!K209</f>
        <v>Lwówek Śląski</v>
      </c>
      <c r="G230" s="38" t="str">
        <f>'2023 roboczy'!L209</f>
        <v>ul. Kościelna 23</v>
      </c>
    </row>
    <row r="231" spans="1:7">
      <c r="A231" s="16">
        <v>202</v>
      </c>
      <c r="B231" s="126"/>
      <c r="C231" s="128">
        <f>'2023 roboczy'!D210</f>
        <v>45128</v>
      </c>
      <c r="D231" s="54" t="str">
        <f>'2023 roboczy'!B210</f>
        <v>piątek</v>
      </c>
      <c r="E231" s="24" t="str">
        <f>'2023 roboczy'!J210</f>
        <v>Apteka pod św. Nepomucenem'</v>
      </c>
      <c r="F231" s="37" t="str">
        <f>'2023 roboczy'!K210</f>
        <v>Lwówek Śląski</v>
      </c>
      <c r="G231" s="38" t="str">
        <f>'2023 roboczy'!L210</f>
        <v>ul. Kościelna 23</v>
      </c>
    </row>
    <row r="232" spans="1:7">
      <c r="A232" s="16">
        <v>203</v>
      </c>
      <c r="B232" s="126"/>
      <c r="C232" s="128">
        <f>'2023 roboczy'!D211</f>
        <v>45129</v>
      </c>
      <c r="D232" s="54" t="str">
        <f>'2023 roboczy'!B211</f>
        <v>sobota</v>
      </c>
      <c r="E232" s="24" t="str">
        <f>'2023 roboczy'!J211</f>
        <v>Apteka pod św. Nepomucenem'</v>
      </c>
      <c r="F232" s="37" t="str">
        <f>'2023 roboczy'!K211</f>
        <v>Lwówek Śląski</v>
      </c>
      <c r="G232" s="38" t="str">
        <f>'2023 roboczy'!L211</f>
        <v>ul. Kościelna 23</v>
      </c>
    </row>
    <row r="233" spans="1:7">
      <c r="A233" s="16">
        <v>204</v>
      </c>
      <c r="B233" s="126"/>
      <c r="C233" s="128">
        <f>'2023 roboczy'!D212</f>
        <v>45130</v>
      </c>
      <c r="D233" s="54" t="str">
        <f>'2023 roboczy'!B212</f>
        <v>niedziela</v>
      </c>
      <c r="E233" s="24" t="str">
        <f>'2023 roboczy'!J212</f>
        <v>Apteka pod św. Nepomucenem'</v>
      </c>
      <c r="F233" s="37" t="str">
        <f>'2023 roboczy'!K212</f>
        <v>Lwówek Śląski</v>
      </c>
      <c r="G233" s="38" t="str">
        <f>'2023 roboczy'!L212</f>
        <v>ul. Kościelna 23</v>
      </c>
    </row>
    <row r="234" spans="1:7">
      <c r="A234" s="16">
        <v>205</v>
      </c>
      <c r="B234" s="126"/>
      <c r="C234" s="128">
        <f>'2023 roboczy'!D213</f>
        <v>45131</v>
      </c>
      <c r="D234" s="54" t="str">
        <f>'2023 roboczy'!B213</f>
        <v>poniedziałek</v>
      </c>
      <c r="E234" s="24" t="str">
        <f>'2023 roboczy'!J213</f>
        <v>Apteka w Rynku</v>
      </c>
      <c r="F234" s="37" t="str">
        <f>'2023 roboczy'!K213</f>
        <v>Lwówek Śląski</v>
      </c>
      <c r="G234" s="38" t="str">
        <f>'2023 roboczy'!L213</f>
        <v>Pl. Wolności 19</v>
      </c>
    </row>
    <row r="235" spans="1:7">
      <c r="A235" s="16">
        <v>206</v>
      </c>
      <c r="B235" s="126"/>
      <c r="C235" s="128">
        <f>'2023 roboczy'!D214</f>
        <v>45132</v>
      </c>
      <c r="D235" s="54" t="str">
        <f>'2023 roboczy'!B214</f>
        <v>wtorek</v>
      </c>
      <c r="E235" s="24" t="str">
        <f>'2023 roboczy'!J214</f>
        <v>Apteka w Rynku</v>
      </c>
      <c r="F235" s="37" t="str">
        <f>'2023 roboczy'!K214</f>
        <v>Lwówek Śląski</v>
      </c>
      <c r="G235" s="38" t="str">
        <f>'2023 roboczy'!L214</f>
        <v>Pl. Wolności 19</v>
      </c>
    </row>
    <row r="236" spans="1:7">
      <c r="A236" s="16">
        <v>207</v>
      </c>
      <c r="B236" s="126"/>
      <c r="C236" s="128">
        <f>'2023 roboczy'!D215</f>
        <v>45133</v>
      </c>
      <c r="D236" s="54" t="str">
        <f>'2023 roboczy'!B215</f>
        <v>środa</v>
      </c>
      <c r="E236" s="24" t="str">
        <f>'2023 roboczy'!J215</f>
        <v>Apteka w Rynku</v>
      </c>
      <c r="F236" s="37" t="str">
        <f>'2023 roboczy'!K215</f>
        <v>Lwówek Śląski</v>
      </c>
      <c r="G236" s="38" t="str">
        <f>'2023 roboczy'!L215</f>
        <v>Pl. Wolności 19</v>
      </c>
    </row>
    <row r="237" spans="1:7">
      <c r="A237" s="16">
        <v>208</v>
      </c>
      <c r="B237" s="126"/>
      <c r="C237" s="128">
        <f>'2023 roboczy'!D216</f>
        <v>45134</v>
      </c>
      <c r="D237" s="54" t="str">
        <f>'2023 roboczy'!B216</f>
        <v>czwartek</v>
      </c>
      <c r="E237" s="24" t="str">
        <f>'2023 roboczy'!J216</f>
        <v>Apteka w Rynku</v>
      </c>
      <c r="F237" s="37" t="str">
        <f>'2023 roboczy'!K216</f>
        <v>Lwówek Śląski</v>
      </c>
      <c r="G237" s="38" t="str">
        <f>'2023 roboczy'!L216</f>
        <v>Pl. Wolności 19</v>
      </c>
    </row>
    <row r="238" spans="1:7">
      <c r="A238" s="16">
        <v>209</v>
      </c>
      <c r="B238" s="126"/>
      <c r="C238" s="128">
        <f>'2023 roboczy'!D217</f>
        <v>45135</v>
      </c>
      <c r="D238" s="54" t="str">
        <f>'2023 roboczy'!B217</f>
        <v>piątek</v>
      </c>
      <c r="E238" s="24" t="str">
        <f>'2023 roboczy'!J217</f>
        <v>Apteka w Rynku</v>
      </c>
      <c r="F238" s="37" t="str">
        <f>'2023 roboczy'!K217</f>
        <v>Lwówek Śląski</v>
      </c>
      <c r="G238" s="38" t="str">
        <f>'2023 roboczy'!L217</f>
        <v>Pl. Wolności 19</v>
      </c>
    </row>
    <row r="239" spans="1:7">
      <c r="A239" s="16">
        <v>210</v>
      </c>
      <c r="B239" s="126"/>
      <c r="C239" s="128">
        <f>'2023 roboczy'!D218</f>
        <v>45136</v>
      </c>
      <c r="D239" s="54" t="str">
        <f>'2023 roboczy'!B218</f>
        <v>sobota</v>
      </c>
      <c r="E239" s="24" t="str">
        <f>'2023 roboczy'!J218</f>
        <v>Apteka w Rynku</v>
      </c>
      <c r="F239" s="37" t="str">
        <f>'2023 roboczy'!K218</f>
        <v>Lwówek Śląski</v>
      </c>
      <c r="G239" s="38" t="str">
        <f>'2023 roboczy'!L218</f>
        <v>Pl. Wolności 19</v>
      </c>
    </row>
    <row r="240" spans="1:7">
      <c r="A240" s="16">
        <v>211</v>
      </c>
      <c r="B240" s="126"/>
      <c r="C240" s="128">
        <f>'2023 roboczy'!D219</f>
        <v>45137</v>
      </c>
      <c r="D240" s="54" t="str">
        <f>'2023 roboczy'!B219</f>
        <v>niedziela</v>
      </c>
      <c r="E240" s="24" t="str">
        <f>'2023 roboczy'!J219</f>
        <v>Apteka w Rynku</v>
      </c>
      <c r="F240" s="37" t="str">
        <f>'2023 roboczy'!K219</f>
        <v>Lwówek Śląski</v>
      </c>
      <c r="G240" s="38" t="str">
        <f>'2023 roboczy'!L219</f>
        <v>Pl. Wolności 19</v>
      </c>
    </row>
    <row r="241" spans="1:7">
      <c r="A241" s="16">
        <v>212</v>
      </c>
      <c r="B241" s="126"/>
      <c r="C241" s="128">
        <f>'2023 roboczy'!D220</f>
        <v>45138</v>
      </c>
      <c r="D241" s="54" t="str">
        <f>'2023 roboczy'!B220</f>
        <v>poniedziałek</v>
      </c>
      <c r="E241" s="24" t="str">
        <f>'2023 roboczy'!J220</f>
        <v>Apteka Agatowa</v>
      </c>
      <c r="F241" s="37" t="str">
        <f>'2023 roboczy'!K220</f>
        <v>Lwówek Śląski</v>
      </c>
      <c r="G241" s="38" t="str">
        <f>'2023 roboczy'!L220</f>
        <v>ul. Oświęcimska 3</v>
      </c>
    </row>
    <row r="242" spans="1:7">
      <c r="A242" s="16">
        <v>213</v>
      </c>
      <c r="B242" s="126"/>
      <c r="C242" s="128">
        <f>'2023 roboczy'!D221</f>
        <v>45139</v>
      </c>
      <c r="D242" s="54" t="str">
        <f>'2023 roboczy'!B221</f>
        <v>wtorek</v>
      </c>
      <c r="E242" s="24" t="str">
        <f>'2023 roboczy'!J221</f>
        <v>Apteka Agatowa</v>
      </c>
      <c r="F242" s="37" t="str">
        <f>'2023 roboczy'!K221</f>
        <v>Lwówek Śląski</v>
      </c>
      <c r="G242" s="38" t="str">
        <f>'2023 roboczy'!L221</f>
        <v>ul. Oświęcimska 3</v>
      </c>
    </row>
    <row r="243" spans="1:7">
      <c r="A243" s="16">
        <v>214</v>
      </c>
      <c r="B243" s="126"/>
      <c r="C243" s="128">
        <f>'2023 roboczy'!D222</f>
        <v>45140</v>
      </c>
      <c r="D243" s="54" t="str">
        <f>'2023 roboczy'!B222</f>
        <v>środa</v>
      </c>
      <c r="E243" s="24" t="str">
        <f>'2023 roboczy'!J222</f>
        <v>Apteka Agatowa</v>
      </c>
      <c r="F243" s="37" t="str">
        <f>'2023 roboczy'!K222</f>
        <v>Lwówek Śląski</v>
      </c>
      <c r="G243" s="38" t="str">
        <f>'2023 roboczy'!L222</f>
        <v>ul. Oświęcimska 3</v>
      </c>
    </row>
    <row r="244" spans="1:7">
      <c r="A244" s="16">
        <v>215</v>
      </c>
      <c r="B244" s="126"/>
      <c r="C244" s="128">
        <f>'2023 roboczy'!D223</f>
        <v>45141</v>
      </c>
      <c r="D244" s="54" t="str">
        <f>'2023 roboczy'!B223</f>
        <v>czwartek</v>
      </c>
      <c r="E244" s="24" t="str">
        <f>'2023 roboczy'!J223</f>
        <v>Apteka Agatowa</v>
      </c>
      <c r="F244" s="37" t="str">
        <f>'2023 roboczy'!K223</f>
        <v>Lwówek Śląski</v>
      </c>
      <c r="G244" s="38" t="str">
        <f>'2023 roboczy'!L223</f>
        <v>ul. Oświęcimska 3</v>
      </c>
    </row>
    <row r="245" spans="1:7">
      <c r="A245" s="16">
        <v>216</v>
      </c>
      <c r="B245" s="126"/>
      <c r="C245" s="128">
        <f>'2023 roboczy'!D224</f>
        <v>45142</v>
      </c>
      <c r="D245" s="54" t="str">
        <f>'2023 roboczy'!B224</f>
        <v>piątek</v>
      </c>
      <c r="E245" s="24" t="str">
        <f>'2023 roboczy'!J224</f>
        <v>Apteka Agatowa</v>
      </c>
      <c r="F245" s="37" t="str">
        <f>'2023 roboczy'!K224</f>
        <v>Lwówek Śląski</v>
      </c>
      <c r="G245" s="38" t="str">
        <f>'2023 roboczy'!L224</f>
        <v>ul. Oświęcimska 3</v>
      </c>
    </row>
    <row r="246" spans="1:7">
      <c r="A246" s="16">
        <v>217</v>
      </c>
      <c r="B246" s="126"/>
      <c r="C246" s="128">
        <f>'2023 roboczy'!D225</f>
        <v>45143</v>
      </c>
      <c r="D246" s="54" t="str">
        <f>'2023 roboczy'!B225</f>
        <v>sobota</v>
      </c>
      <c r="E246" s="24" t="str">
        <f>'2023 roboczy'!J225</f>
        <v>Apteka Agatowa</v>
      </c>
      <c r="F246" s="37" t="str">
        <f>'2023 roboczy'!K225</f>
        <v>Lwówek Śląski</v>
      </c>
      <c r="G246" s="38" t="str">
        <f>'2023 roboczy'!L225</f>
        <v>ul. Oświęcimska 3</v>
      </c>
    </row>
    <row r="247" spans="1:7">
      <c r="A247" s="16">
        <v>218</v>
      </c>
      <c r="B247" s="126"/>
      <c r="C247" s="128">
        <f>'2023 roboczy'!D226</f>
        <v>45144</v>
      </c>
      <c r="D247" s="54" t="str">
        <f>'2023 roboczy'!B226</f>
        <v>niedziela</v>
      </c>
      <c r="E247" s="24" t="str">
        <f>'2023 roboczy'!J226</f>
        <v>Apteka Agatowa</v>
      </c>
      <c r="F247" s="37" t="str">
        <f>'2023 roboczy'!K226</f>
        <v>Lwówek Śląski</v>
      </c>
      <c r="G247" s="38" t="str">
        <f>'2023 roboczy'!L226</f>
        <v>ul. Oświęcimska 3</v>
      </c>
    </row>
    <row r="248" spans="1:7">
      <c r="A248" s="16">
        <v>219</v>
      </c>
      <c r="B248" s="126"/>
      <c r="C248" s="128">
        <f>'2023 roboczy'!D227</f>
        <v>45145</v>
      </c>
      <c r="D248" s="54" t="str">
        <f>'2023 roboczy'!B227</f>
        <v>poniedziałek</v>
      </c>
      <c r="E248" s="24" t="str">
        <f>'2023 roboczy'!J227</f>
        <v xml:space="preserve">Apteka Centrum </v>
      </c>
      <c r="F248" s="37" t="str">
        <f>'2023 roboczy'!K227</f>
        <v>Lwówek Śląski</v>
      </c>
      <c r="G248" s="38" t="str">
        <f>'2023 roboczy'!L227</f>
        <v>ul. Zamkowa 3</v>
      </c>
    </row>
    <row r="249" spans="1:7">
      <c r="A249" s="16">
        <v>220</v>
      </c>
      <c r="B249" s="126"/>
      <c r="C249" s="128">
        <f>'2023 roboczy'!D228</f>
        <v>45146</v>
      </c>
      <c r="D249" s="54" t="str">
        <f>'2023 roboczy'!B228</f>
        <v>wtorek</v>
      </c>
      <c r="E249" s="24" t="str">
        <f>'2023 roboczy'!J228</f>
        <v xml:space="preserve">Apteka Centrum </v>
      </c>
      <c r="F249" s="37" t="str">
        <f>'2023 roboczy'!K228</f>
        <v>Lwówek Śląski</v>
      </c>
      <c r="G249" s="38" t="str">
        <f>'2023 roboczy'!L228</f>
        <v>ul. Zamkowa 3</v>
      </c>
    </row>
    <row r="250" spans="1:7">
      <c r="A250" s="16">
        <v>221</v>
      </c>
      <c r="B250" s="126"/>
      <c r="C250" s="128">
        <f>'2023 roboczy'!D229</f>
        <v>45147</v>
      </c>
      <c r="D250" s="54" t="str">
        <f>'2023 roboczy'!B229</f>
        <v>środa</v>
      </c>
      <c r="E250" s="24" t="str">
        <f>'2023 roboczy'!J229</f>
        <v xml:space="preserve">Apteka Centrum </v>
      </c>
      <c r="F250" s="37" t="str">
        <f>'2023 roboczy'!K229</f>
        <v>Lwówek Śląski</v>
      </c>
      <c r="G250" s="38" t="str">
        <f>'2023 roboczy'!L229</f>
        <v>ul. Zamkowa 3</v>
      </c>
    </row>
    <row r="251" spans="1:7">
      <c r="A251" s="16">
        <v>222</v>
      </c>
      <c r="B251" s="126"/>
      <c r="C251" s="128">
        <f>'2023 roboczy'!D230</f>
        <v>45148</v>
      </c>
      <c r="D251" s="54" t="str">
        <f>'2023 roboczy'!B230</f>
        <v>czwartek</v>
      </c>
      <c r="E251" s="24" t="str">
        <f>'2023 roboczy'!J230</f>
        <v xml:space="preserve">Apteka Centrum </v>
      </c>
      <c r="F251" s="37" t="str">
        <f>'2023 roboczy'!K230</f>
        <v>Lwówek Śląski</v>
      </c>
      <c r="G251" s="38" t="str">
        <f>'2023 roboczy'!L230</f>
        <v>ul. Zamkowa 3</v>
      </c>
    </row>
    <row r="252" spans="1:7">
      <c r="A252" s="16">
        <v>223</v>
      </c>
      <c r="B252" s="126"/>
      <c r="C252" s="128">
        <f>'2023 roboczy'!D231</f>
        <v>45149</v>
      </c>
      <c r="D252" s="54" t="str">
        <f>'2023 roboczy'!B231</f>
        <v>piątek</v>
      </c>
      <c r="E252" s="24" t="str">
        <f>'2023 roboczy'!J231</f>
        <v xml:space="preserve">Apteka Centrum </v>
      </c>
      <c r="F252" s="37" t="str">
        <f>'2023 roboczy'!K231</f>
        <v>Lwówek Śląski</v>
      </c>
      <c r="G252" s="38" t="str">
        <f>'2023 roboczy'!L231</f>
        <v>ul. Zamkowa 3</v>
      </c>
    </row>
    <row r="253" spans="1:7">
      <c r="A253" s="16">
        <v>224</v>
      </c>
      <c r="B253" s="126"/>
      <c r="C253" s="128">
        <f>'2023 roboczy'!D232</f>
        <v>45150</v>
      </c>
      <c r="D253" s="54" t="str">
        <f>'2023 roboczy'!B232</f>
        <v>sobota</v>
      </c>
      <c r="E253" s="24" t="str">
        <f>'2023 roboczy'!J232</f>
        <v xml:space="preserve">Apteka Centrum </v>
      </c>
      <c r="F253" s="37" t="str">
        <f>'2023 roboczy'!K232</f>
        <v>Lwówek Śląski</v>
      </c>
      <c r="G253" s="38" t="str">
        <f>'2023 roboczy'!L232</f>
        <v>ul. Zamkowa 3</v>
      </c>
    </row>
    <row r="254" spans="1:7">
      <c r="A254" s="16">
        <v>225</v>
      </c>
      <c r="B254" s="126"/>
      <c r="C254" s="128">
        <f>'2023 roboczy'!D233</f>
        <v>45151</v>
      </c>
      <c r="D254" s="54" t="str">
        <f>'2023 roboczy'!B233</f>
        <v>niedziela</v>
      </c>
      <c r="E254" s="24" t="str">
        <f>'2023 roboczy'!J233</f>
        <v xml:space="preserve">Apteka Centrum </v>
      </c>
      <c r="F254" s="37" t="str">
        <f>'2023 roboczy'!K233</f>
        <v>Lwówek Śląski</v>
      </c>
      <c r="G254" s="38" t="str">
        <f>'2023 roboczy'!L233</f>
        <v>ul. Zamkowa 3</v>
      </c>
    </row>
    <row r="255" spans="1:7">
      <c r="A255" s="16">
        <v>226</v>
      </c>
      <c r="B255" s="126"/>
      <c r="C255" s="128">
        <f>'2023 roboczy'!D234</f>
        <v>45152</v>
      </c>
      <c r="D255" s="54" t="str">
        <f>'2023 roboczy'!B234</f>
        <v>poniedziałek</v>
      </c>
      <c r="E255" s="24" t="str">
        <f>'2023 roboczy'!J234</f>
        <v>Apteka pod św. Nepomucenem</v>
      </c>
      <c r="F255" s="37" t="str">
        <f>'2023 roboczy'!K234</f>
        <v>Lwówek Śląski</v>
      </c>
      <c r="G255" s="38" t="str">
        <f>'2023 roboczy'!L234</f>
        <v>ul. Kościelna 23</v>
      </c>
    </row>
    <row r="256" spans="1:7">
      <c r="A256" s="16">
        <v>227</v>
      </c>
      <c r="B256" s="126"/>
      <c r="C256" s="128">
        <f>'2023 roboczy'!D235</f>
        <v>45153</v>
      </c>
      <c r="D256" s="54" t="str">
        <f>'2023 roboczy'!B235</f>
        <v>wtorek</v>
      </c>
      <c r="E256" s="24" t="str">
        <f>'2023 roboczy'!J235</f>
        <v>Apteka pod św. Nepomucenem</v>
      </c>
      <c r="F256" s="37" t="str">
        <f>'2023 roboczy'!K235</f>
        <v>Lwówek Śląski</v>
      </c>
      <c r="G256" s="38" t="str">
        <f>'2023 roboczy'!L235</f>
        <v>ul. Kościelna 23</v>
      </c>
    </row>
    <row r="257" spans="1:7">
      <c r="A257" s="16">
        <v>228</v>
      </c>
      <c r="B257" s="126"/>
      <c r="C257" s="128">
        <f>'2023 roboczy'!D236</f>
        <v>45154</v>
      </c>
      <c r="D257" s="54" t="str">
        <f>'2023 roboczy'!B236</f>
        <v>środa</v>
      </c>
      <c r="E257" s="24" t="str">
        <f>'2023 roboczy'!J236</f>
        <v>Apteka pod św. Nepomucenem</v>
      </c>
      <c r="F257" s="37" t="str">
        <f>'2023 roboczy'!K236</f>
        <v>Lwówek Śląski</v>
      </c>
      <c r="G257" s="38" t="str">
        <f>'2023 roboczy'!L236</f>
        <v>ul. Kościelna 23</v>
      </c>
    </row>
    <row r="258" spans="1:7">
      <c r="A258" s="16">
        <v>229</v>
      </c>
      <c r="B258" s="126"/>
      <c r="C258" s="128">
        <f>'2023 roboczy'!D237</f>
        <v>45155</v>
      </c>
      <c r="D258" s="54" t="str">
        <f>'2023 roboczy'!B237</f>
        <v>czwartek</v>
      </c>
      <c r="E258" s="24" t="str">
        <f>'2023 roboczy'!J237</f>
        <v>Apteka pod św. Nepomucenem</v>
      </c>
      <c r="F258" s="37" t="str">
        <f>'2023 roboczy'!K237</f>
        <v>Lwówek Śląski</v>
      </c>
      <c r="G258" s="38" t="str">
        <f>'2023 roboczy'!L237</f>
        <v>ul. Kościelna 23</v>
      </c>
    </row>
    <row r="259" spans="1:7">
      <c r="A259" s="16">
        <v>230</v>
      </c>
      <c r="B259" s="126"/>
      <c r="C259" s="128">
        <f>'2023 roboczy'!D238</f>
        <v>45156</v>
      </c>
      <c r="D259" s="54" t="str">
        <f>'2023 roboczy'!B238</f>
        <v>piątek</v>
      </c>
      <c r="E259" s="24" t="str">
        <f>'2023 roboczy'!J238</f>
        <v>Apteka pod św. Nepomucenem</v>
      </c>
      <c r="F259" s="37" t="str">
        <f>'2023 roboczy'!K238</f>
        <v>Lwówek Śląski</v>
      </c>
      <c r="G259" s="38" t="str">
        <f>'2023 roboczy'!L238</f>
        <v>ul. Kościelna 23</v>
      </c>
    </row>
    <row r="260" spans="1:7">
      <c r="A260" s="16">
        <v>231</v>
      </c>
      <c r="B260" s="126"/>
      <c r="C260" s="128">
        <f>'2023 roboczy'!D239</f>
        <v>45157</v>
      </c>
      <c r="D260" s="54" t="str">
        <f>'2023 roboczy'!B239</f>
        <v>sobota</v>
      </c>
      <c r="E260" s="24" t="str">
        <f>'2023 roboczy'!J239</f>
        <v>Apteka pod św. Nepomucenem</v>
      </c>
      <c r="F260" s="37" t="str">
        <f>'2023 roboczy'!K239</f>
        <v>Lwówek Śląski</v>
      </c>
      <c r="G260" s="38" t="str">
        <f>'2023 roboczy'!L239</f>
        <v>ul. Kościelna 23</v>
      </c>
    </row>
    <row r="261" spans="1:7">
      <c r="A261" s="16">
        <v>232</v>
      </c>
      <c r="B261" s="126"/>
      <c r="C261" s="128">
        <f>'2023 roboczy'!D240</f>
        <v>45158</v>
      </c>
      <c r="D261" s="54" t="str">
        <f>'2023 roboczy'!B240</f>
        <v>niedziela</v>
      </c>
      <c r="E261" s="24" t="str">
        <f>'2023 roboczy'!J240</f>
        <v>Apteka pod św. Nepomucenem</v>
      </c>
      <c r="F261" s="37" t="str">
        <f>'2023 roboczy'!K240</f>
        <v>Lwówek Śląski</v>
      </c>
      <c r="G261" s="38" t="str">
        <f>'2023 roboczy'!L240</f>
        <v>ul. Kościelna 23</v>
      </c>
    </row>
    <row r="262" spans="1:7">
      <c r="A262" s="16">
        <v>233</v>
      </c>
      <c r="B262" s="126"/>
      <c r="C262" s="128">
        <f>'2023 roboczy'!D241</f>
        <v>45159</v>
      </c>
      <c r="D262" s="54" t="str">
        <f>'2023 roboczy'!B241</f>
        <v>poniedziałek</v>
      </c>
      <c r="E262" s="24" t="str">
        <f>'2023 roboczy'!J241</f>
        <v>Apteka Zabobrze</v>
      </c>
      <c r="F262" s="37" t="str">
        <f>'2023 roboczy'!K241</f>
        <v>Wleń</v>
      </c>
      <c r="G262" s="38" t="str">
        <f>'2023 roboczy'!L241</f>
        <v>ul. Bohaterów Nysy 23/24</v>
      </c>
    </row>
    <row r="263" spans="1:7">
      <c r="A263" s="16">
        <v>234</v>
      </c>
      <c r="B263" s="126"/>
      <c r="C263" s="128">
        <f>'2023 roboczy'!D242</f>
        <v>45160</v>
      </c>
      <c r="D263" s="54" t="str">
        <f>'2023 roboczy'!B242</f>
        <v>wtorek</v>
      </c>
      <c r="E263" s="24" t="str">
        <f>'2023 roboczy'!J242</f>
        <v>Apteka Zabobrze</v>
      </c>
      <c r="F263" s="37" t="str">
        <f>'2023 roboczy'!K242</f>
        <v>Wleń</v>
      </c>
      <c r="G263" s="38" t="str">
        <f>'2023 roboczy'!L242</f>
        <v>ul. Bohaterów Nysy 23/24</v>
      </c>
    </row>
    <row r="264" spans="1:7">
      <c r="A264" s="16">
        <v>235</v>
      </c>
      <c r="B264" s="126"/>
      <c r="C264" s="128">
        <f>'2023 roboczy'!D243</f>
        <v>45161</v>
      </c>
      <c r="D264" s="54" t="str">
        <f>'2023 roboczy'!B243</f>
        <v>środa</v>
      </c>
      <c r="E264" s="24" t="str">
        <f>'2023 roboczy'!J243</f>
        <v>Apteka Zabobrze</v>
      </c>
      <c r="F264" s="37" t="str">
        <f>'2023 roboczy'!K243</f>
        <v>Wleń</v>
      </c>
      <c r="G264" s="38" t="str">
        <f>'2023 roboczy'!L243</f>
        <v>ul. Bohaterów Nysy 23/24</v>
      </c>
    </row>
    <row r="265" spans="1:7">
      <c r="A265" s="16">
        <v>236</v>
      </c>
      <c r="B265" s="126"/>
      <c r="C265" s="128">
        <f>'2023 roboczy'!D244</f>
        <v>45162</v>
      </c>
      <c r="D265" s="54" t="str">
        <f>'2023 roboczy'!B244</f>
        <v>czwartek</v>
      </c>
      <c r="E265" s="24" t="str">
        <f>'2023 roboczy'!J244</f>
        <v>Apteka Zabobrze</v>
      </c>
      <c r="F265" s="37" t="str">
        <f>'2023 roboczy'!K244</f>
        <v>Wleń</v>
      </c>
      <c r="G265" s="38" t="str">
        <f>'2023 roboczy'!L244</f>
        <v>ul. Bohaterów Nysy 23/24</v>
      </c>
    </row>
    <row r="266" spans="1:7">
      <c r="A266" s="16">
        <v>237</v>
      </c>
      <c r="B266" s="126"/>
      <c r="C266" s="128">
        <f>'2023 roboczy'!D245</f>
        <v>45163</v>
      </c>
      <c r="D266" s="54" t="str">
        <f>'2023 roboczy'!B245</f>
        <v>piątek</v>
      </c>
      <c r="E266" s="24" t="str">
        <f>'2023 roboczy'!J245</f>
        <v>Apteka Zabobrze</v>
      </c>
      <c r="F266" s="37" t="str">
        <f>'2023 roboczy'!K245</f>
        <v>Wleń</v>
      </c>
      <c r="G266" s="38" t="str">
        <f>'2023 roboczy'!L245</f>
        <v>ul. Bohaterów Nysy 23/24</v>
      </c>
    </row>
    <row r="267" spans="1:7">
      <c r="A267" s="16">
        <v>238</v>
      </c>
      <c r="B267" s="126"/>
      <c r="C267" s="128">
        <f>'2023 roboczy'!D246</f>
        <v>45164</v>
      </c>
      <c r="D267" s="54" t="str">
        <f>'2023 roboczy'!B246</f>
        <v>sobota</v>
      </c>
      <c r="E267" s="24" t="str">
        <f>'2023 roboczy'!J246</f>
        <v>Apteka Zabobrze</v>
      </c>
      <c r="F267" s="37" t="str">
        <f>'2023 roboczy'!K246</f>
        <v>Wleń</v>
      </c>
      <c r="G267" s="38" t="str">
        <f>'2023 roboczy'!L246</f>
        <v>ul. Bohaterów Nysy 23/24</v>
      </c>
    </row>
    <row r="268" spans="1:7">
      <c r="A268" s="16">
        <v>239</v>
      </c>
      <c r="B268" s="126"/>
      <c r="C268" s="128">
        <f>'2023 roboczy'!D247</f>
        <v>45165</v>
      </c>
      <c r="D268" s="54" t="str">
        <f>'2023 roboczy'!B247</f>
        <v>niedziela</v>
      </c>
      <c r="E268" s="24" t="str">
        <f>'2023 roboczy'!J247</f>
        <v>Apteka Zabobrze</v>
      </c>
      <c r="F268" s="37" t="str">
        <f>'2023 roboczy'!K247</f>
        <v>Wleń</v>
      </c>
      <c r="G268" s="38" t="str">
        <f>'2023 roboczy'!L247</f>
        <v>ul. Bohaterów Nysy 23/24</v>
      </c>
    </row>
    <row r="269" spans="1:7">
      <c r="A269" s="16">
        <v>240</v>
      </c>
      <c r="B269" s="126"/>
      <c r="C269" s="128">
        <f>'2023 roboczy'!D248</f>
        <v>45166</v>
      </c>
      <c r="D269" s="54" t="str">
        <f>'2023 roboczy'!B248</f>
        <v>poniedziałek</v>
      </c>
      <c r="E269" s="24" t="str">
        <f>'2023 roboczy'!J248</f>
        <v>Apteka Przyjazna</v>
      </c>
      <c r="F269" s="37" t="str">
        <f>'2023 roboczy'!K248</f>
        <v>Lubomierz</v>
      </c>
      <c r="G269" s="38" t="str">
        <f>'2023 roboczy'!L248</f>
        <v>ul. Gryfiogórska 6</v>
      </c>
    </row>
    <row r="270" spans="1:7">
      <c r="A270" s="16">
        <v>241</v>
      </c>
      <c r="B270" s="126"/>
      <c r="C270" s="128">
        <f>'2023 roboczy'!D249</f>
        <v>45167</v>
      </c>
      <c r="D270" s="54" t="str">
        <f>'2023 roboczy'!B249</f>
        <v>wtorek</v>
      </c>
      <c r="E270" s="24" t="str">
        <f>'2023 roboczy'!J249</f>
        <v>Apteka Przyjazna</v>
      </c>
      <c r="F270" s="37" t="str">
        <f>'2023 roboczy'!K249</f>
        <v>Lubomierz</v>
      </c>
      <c r="G270" s="38" t="str">
        <f>'2023 roboczy'!L249</f>
        <v>ul. Gryfiogórska 6</v>
      </c>
    </row>
    <row r="271" spans="1:7">
      <c r="A271" s="16">
        <v>242</v>
      </c>
      <c r="B271" s="126"/>
      <c r="C271" s="128">
        <f>'2023 roboczy'!D250</f>
        <v>45168</v>
      </c>
      <c r="D271" s="54" t="str">
        <f>'2023 roboczy'!B250</f>
        <v>środa</v>
      </c>
      <c r="E271" s="24" t="str">
        <f>'2023 roboczy'!J250</f>
        <v>Apteka Przyjazna</v>
      </c>
      <c r="F271" s="37" t="str">
        <f>'2023 roboczy'!K250</f>
        <v>Lubomierz</v>
      </c>
      <c r="G271" s="38" t="str">
        <f>'2023 roboczy'!L250</f>
        <v>ul. Gryfiogórska 6</v>
      </c>
    </row>
    <row r="272" spans="1:7">
      <c r="A272" s="16">
        <v>243</v>
      </c>
      <c r="B272" s="126"/>
      <c r="C272" s="129">
        <f>'2023 roboczy'!D251</f>
        <v>45169</v>
      </c>
      <c r="D272" s="130" t="str">
        <f>'2023 roboczy'!B251</f>
        <v>czwartek</v>
      </c>
      <c r="E272" s="122" t="str">
        <f>'2023 roboczy'!J251</f>
        <v>Apteka Przyjazna</v>
      </c>
      <c r="F272" s="123" t="str">
        <f>'2023 roboczy'!K251</f>
        <v>Lubomierz</v>
      </c>
      <c r="G272" s="124" t="str">
        <f>'2023 roboczy'!L251</f>
        <v>ul. Gryfiogórska 6</v>
      </c>
    </row>
    <row r="273" spans="1:8" ht="9" customHeight="1">
      <c r="A273" s="16"/>
      <c r="B273" s="6"/>
      <c r="C273" s="6"/>
      <c r="D273" s="6"/>
      <c r="E273" s="60"/>
    </row>
    <row r="274" spans="1:8" ht="14.25" customHeight="1">
      <c r="B274" s="63"/>
      <c r="C274" s="137" t="s">
        <v>26</v>
      </c>
      <c r="D274" s="137"/>
      <c r="E274" s="138" t="s">
        <v>27</v>
      </c>
      <c r="F274" s="138"/>
      <c r="G274" s="63"/>
      <c r="H274" s="64"/>
    </row>
    <row r="275" spans="1:8">
      <c r="A275" s="16"/>
      <c r="B275" s="6"/>
      <c r="C275" s="6"/>
      <c r="D275" s="6"/>
      <c r="E275" s="60"/>
    </row>
    <row r="276" spans="1:8" ht="39" customHeight="1">
      <c r="A276" s="8"/>
      <c r="B276" s="134" t="str">
        <f t="shared" ref="B276" si="5">$B$6</f>
        <v>Rozkład dyżurów całodobowych aptek ogólnodostępnych 
na terenie Powiatu Lwóweckiego w 2023 roku</v>
      </c>
      <c r="C276" s="135"/>
      <c r="D276" s="135"/>
      <c r="E276" s="135"/>
      <c r="F276" s="135"/>
      <c r="G276" s="135"/>
    </row>
    <row r="277" spans="1:8">
      <c r="A277" s="16"/>
      <c r="D277" s="18" t="s">
        <v>4</v>
      </c>
    </row>
    <row r="278" spans="1:8">
      <c r="A278" s="16"/>
      <c r="B278" s="111"/>
      <c r="C278" s="83" t="s">
        <v>6</v>
      </c>
      <c r="D278" s="84" t="s">
        <v>7</v>
      </c>
      <c r="E278" s="84" t="s">
        <v>8</v>
      </c>
      <c r="F278" s="84" t="s">
        <v>9</v>
      </c>
      <c r="G278" s="85" t="s">
        <v>10</v>
      </c>
    </row>
    <row r="279" spans="1:8">
      <c r="A279" s="16">
        <v>244</v>
      </c>
      <c r="B279" s="126"/>
      <c r="C279" s="127">
        <f>'2023 roboczy'!D252</f>
        <v>45170</v>
      </c>
      <c r="D279" s="53" t="str">
        <f>'2023 roboczy'!B252</f>
        <v>piątek</v>
      </c>
      <c r="E279" s="31" t="str">
        <f>'2023 roboczy'!J252</f>
        <v>Apteka Przyjazna</v>
      </c>
      <c r="F279" s="44" t="str">
        <f>'2023 roboczy'!K252</f>
        <v>Lubomierz</v>
      </c>
      <c r="G279" s="45" t="str">
        <f>'2023 roboczy'!L252</f>
        <v>ul. Gryfiogórska 6</v>
      </c>
    </row>
    <row r="280" spans="1:8">
      <c r="A280" s="16">
        <v>245</v>
      </c>
      <c r="B280" s="126"/>
      <c r="C280" s="128">
        <f>'2023 roboczy'!D253</f>
        <v>45171</v>
      </c>
      <c r="D280" s="26" t="str">
        <f>'2023 roboczy'!B253</f>
        <v>sobota</v>
      </c>
      <c r="E280" s="24" t="str">
        <f>'2023 roboczy'!J253</f>
        <v>Apteka Przyjazna</v>
      </c>
      <c r="F280" s="37" t="str">
        <f>'2023 roboczy'!K253</f>
        <v>Lubomierz</v>
      </c>
      <c r="G280" s="38" t="str">
        <f>'2023 roboczy'!L253</f>
        <v>ul. Gryfiogórska 6</v>
      </c>
    </row>
    <row r="281" spans="1:8">
      <c r="A281" s="16">
        <v>246</v>
      </c>
      <c r="B281" s="126"/>
      <c r="C281" s="128">
        <f>'2023 roboczy'!D254</f>
        <v>45172</v>
      </c>
      <c r="D281" s="26" t="str">
        <f>'2023 roboczy'!B254</f>
        <v>niedziela</v>
      </c>
      <c r="E281" s="24" t="str">
        <f>'2023 roboczy'!J254</f>
        <v>Apteka Przyjazna</v>
      </c>
      <c r="F281" s="37" t="str">
        <f>'2023 roboczy'!K254</f>
        <v>Lubomierz</v>
      </c>
      <c r="G281" s="38" t="str">
        <f>'2023 roboczy'!L254</f>
        <v>ul. Gryfiogórska 6</v>
      </c>
    </row>
    <row r="282" spans="1:8">
      <c r="A282" s="16">
        <v>247</v>
      </c>
      <c r="B282" s="126"/>
      <c r="C282" s="128">
        <f>'2023 roboczy'!D255</f>
        <v>45173</v>
      </c>
      <c r="D282" s="26" t="str">
        <f>'2023 roboczy'!B255</f>
        <v>poniedziałek</v>
      </c>
      <c r="E282" s="24" t="str">
        <f>'2023 roboczy'!J255</f>
        <v>Apteka Mixtura</v>
      </c>
      <c r="F282" s="37" t="str">
        <f>'2023 roboczy'!K255</f>
        <v>Mirsk</v>
      </c>
      <c r="G282" s="38" t="str">
        <f>'2023 roboczy'!L255</f>
        <v>pl. Wolności 35-36</v>
      </c>
    </row>
    <row r="283" spans="1:8">
      <c r="A283" s="16">
        <v>248</v>
      </c>
      <c r="B283" s="126"/>
      <c r="C283" s="128">
        <f>'2023 roboczy'!D256</f>
        <v>45174</v>
      </c>
      <c r="D283" s="26" t="str">
        <f>'2023 roboczy'!B256</f>
        <v>wtorek</v>
      </c>
      <c r="E283" s="24" t="str">
        <f>'2023 roboczy'!J256</f>
        <v>Apteka Mixtura</v>
      </c>
      <c r="F283" s="37" t="str">
        <f>'2023 roboczy'!K256</f>
        <v>Mirsk</v>
      </c>
      <c r="G283" s="38" t="str">
        <f>'2023 roboczy'!L256</f>
        <v>pl. Wolności 35-36</v>
      </c>
    </row>
    <row r="284" spans="1:8">
      <c r="A284" s="16">
        <v>249</v>
      </c>
      <c r="B284" s="126"/>
      <c r="C284" s="128">
        <f>'2023 roboczy'!D257</f>
        <v>45175</v>
      </c>
      <c r="D284" s="26" t="str">
        <f>'2023 roboczy'!B257</f>
        <v>środa</v>
      </c>
      <c r="E284" s="24" t="str">
        <f>'2023 roboczy'!J257</f>
        <v>Apteka Mixtura</v>
      </c>
      <c r="F284" s="37" t="str">
        <f>'2023 roboczy'!K257</f>
        <v>Mirsk</v>
      </c>
      <c r="G284" s="38" t="str">
        <f>'2023 roboczy'!L257</f>
        <v>pl. Wolności 35-36</v>
      </c>
    </row>
    <row r="285" spans="1:8">
      <c r="A285" s="16">
        <v>250</v>
      </c>
      <c r="B285" s="126"/>
      <c r="C285" s="128">
        <f>'2023 roboczy'!D258</f>
        <v>45176</v>
      </c>
      <c r="D285" s="26" t="str">
        <f>'2023 roboczy'!B258</f>
        <v>czwartek</v>
      </c>
      <c r="E285" s="24" t="str">
        <f>'2023 roboczy'!J258</f>
        <v>Apteka Mixtura</v>
      </c>
      <c r="F285" s="37" t="str">
        <f>'2023 roboczy'!K258</f>
        <v>Mirsk</v>
      </c>
      <c r="G285" s="38" t="str">
        <f>'2023 roboczy'!L258</f>
        <v>pl. Wolności 35-36</v>
      </c>
    </row>
    <row r="286" spans="1:8">
      <c r="A286" s="16">
        <v>251</v>
      </c>
      <c r="B286" s="126"/>
      <c r="C286" s="128">
        <f>'2023 roboczy'!D259</f>
        <v>45177</v>
      </c>
      <c r="D286" s="26" t="str">
        <f>'2023 roboczy'!B259</f>
        <v>piątek</v>
      </c>
      <c r="E286" s="24" t="str">
        <f>'2023 roboczy'!J259</f>
        <v>Apteka Mixtura</v>
      </c>
      <c r="F286" s="37" t="str">
        <f>'2023 roboczy'!K259</f>
        <v>Mirsk</v>
      </c>
      <c r="G286" s="38" t="str">
        <f>'2023 roboczy'!L259</f>
        <v>pl. Wolności 35-36</v>
      </c>
    </row>
    <row r="287" spans="1:8">
      <c r="A287" s="16">
        <v>252</v>
      </c>
      <c r="B287" s="126"/>
      <c r="C287" s="128">
        <f>'2023 roboczy'!D260</f>
        <v>45178</v>
      </c>
      <c r="D287" s="26" t="str">
        <f>'2023 roboczy'!B260</f>
        <v>sobota</v>
      </c>
      <c r="E287" s="24" t="str">
        <f>'2023 roboczy'!J260</f>
        <v>Apteka Mixtura</v>
      </c>
      <c r="F287" s="37" t="str">
        <f>'2023 roboczy'!K260</f>
        <v>Mirsk</v>
      </c>
      <c r="G287" s="38" t="str">
        <f>'2023 roboczy'!L260</f>
        <v>pl. Wolności 35-36</v>
      </c>
    </row>
    <row r="288" spans="1:8">
      <c r="A288" s="16">
        <v>253</v>
      </c>
      <c r="B288" s="126"/>
      <c r="C288" s="128">
        <f>'2023 roboczy'!D261</f>
        <v>45179</v>
      </c>
      <c r="D288" s="26" t="str">
        <f>'2023 roboczy'!B261</f>
        <v>niedziela</v>
      </c>
      <c r="E288" s="24" t="str">
        <f>'2023 roboczy'!J261</f>
        <v>Apteka Mixtura</v>
      </c>
      <c r="F288" s="37" t="str">
        <f>'2023 roboczy'!K261</f>
        <v>Mirsk</v>
      </c>
      <c r="G288" s="38" t="str">
        <f>'2023 roboczy'!L261</f>
        <v>pl. Wolności 35-36</v>
      </c>
    </row>
    <row r="289" spans="1:7">
      <c r="A289" s="16">
        <v>254</v>
      </c>
      <c r="B289" s="126"/>
      <c r="C289" s="128">
        <f>'2023 roboczy'!D262</f>
        <v>45180</v>
      </c>
      <c r="D289" s="26" t="str">
        <f>'2023 roboczy'!B262</f>
        <v>poniedziałek</v>
      </c>
      <c r="E289" s="24" t="str">
        <f>'2023 roboczy'!J262</f>
        <v>Apteka Nowa Apteka pod Gryfem</v>
      </c>
      <c r="F289" s="37" t="str">
        <f>'2023 roboczy'!K262</f>
        <v>Gryfów Śląski</v>
      </c>
      <c r="G289" s="38" t="str">
        <f>'2023 roboczy'!L262</f>
        <v>ul. Jeleniogórska 5</v>
      </c>
    </row>
    <row r="290" spans="1:7">
      <c r="A290" s="16">
        <v>255</v>
      </c>
      <c r="B290" s="126"/>
      <c r="C290" s="128">
        <f>'2023 roboczy'!D263</f>
        <v>45181</v>
      </c>
      <c r="D290" s="26" t="str">
        <f>'2023 roboczy'!B263</f>
        <v>wtorek</v>
      </c>
      <c r="E290" s="24" t="str">
        <f>'2023 roboczy'!J263</f>
        <v>Apteka Nowa Apteka pod Gryfem</v>
      </c>
      <c r="F290" s="37" t="str">
        <f>'2023 roboczy'!K263</f>
        <v>Gryfów Śląski</v>
      </c>
      <c r="G290" s="38" t="str">
        <f>'2023 roboczy'!L263</f>
        <v>ul. Jeleniogórska 5</v>
      </c>
    </row>
    <row r="291" spans="1:7">
      <c r="A291" s="16">
        <v>256</v>
      </c>
      <c r="B291" s="126"/>
      <c r="C291" s="128">
        <f>'2023 roboczy'!D264</f>
        <v>45182</v>
      </c>
      <c r="D291" s="26" t="str">
        <f>'2023 roboczy'!B264</f>
        <v>środa</v>
      </c>
      <c r="E291" s="24" t="str">
        <f>'2023 roboczy'!J264</f>
        <v>Apteka Nowa Apteka pod Gryfem</v>
      </c>
      <c r="F291" s="37" t="str">
        <f>'2023 roboczy'!K264</f>
        <v>Gryfów Śląski</v>
      </c>
      <c r="G291" s="38" t="str">
        <f>'2023 roboczy'!L264</f>
        <v>ul. Jeleniogórska 5</v>
      </c>
    </row>
    <row r="292" spans="1:7">
      <c r="A292" s="16">
        <v>257</v>
      </c>
      <c r="B292" s="126"/>
      <c r="C292" s="128">
        <f>'2023 roboczy'!D265</f>
        <v>45183</v>
      </c>
      <c r="D292" s="26" t="str">
        <f>'2023 roboczy'!B265</f>
        <v>czwartek</v>
      </c>
      <c r="E292" s="24" t="str">
        <f>'2023 roboczy'!J265</f>
        <v>Apteka Nowa Apteka pod Gryfem</v>
      </c>
      <c r="F292" s="37" t="str">
        <f>'2023 roboczy'!K265</f>
        <v>Gryfów Śląski</v>
      </c>
      <c r="G292" s="38" t="str">
        <f>'2023 roboczy'!L265</f>
        <v>ul. Jeleniogórska 5</v>
      </c>
    </row>
    <row r="293" spans="1:7">
      <c r="A293" s="16">
        <v>258</v>
      </c>
      <c r="B293" s="126"/>
      <c r="C293" s="128">
        <f>'2023 roboczy'!D266</f>
        <v>45184</v>
      </c>
      <c r="D293" s="26" t="str">
        <f>'2023 roboczy'!B266</f>
        <v>piątek</v>
      </c>
      <c r="E293" s="24" t="str">
        <f>'2023 roboczy'!J266</f>
        <v>Apteka Nowa Apteka pod Gryfem</v>
      </c>
      <c r="F293" s="37" t="str">
        <f>'2023 roboczy'!K266</f>
        <v>Gryfów Śląski</v>
      </c>
      <c r="G293" s="38" t="str">
        <f>'2023 roboczy'!L266</f>
        <v>ul. Jeleniogórska 5</v>
      </c>
    </row>
    <row r="294" spans="1:7">
      <c r="A294" s="16">
        <v>259</v>
      </c>
      <c r="B294" s="126"/>
      <c r="C294" s="128">
        <f>'2023 roboczy'!D267</f>
        <v>45185</v>
      </c>
      <c r="D294" s="26" t="str">
        <f>'2023 roboczy'!B267</f>
        <v>sobota</v>
      </c>
      <c r="E294" s="24" t="str">
        <f>'2023 roboczy'!J267</f>
        <v>Apteka Nowa Apteka pod Gryfem</v>
      </c>
      <c r="F294" s="37" t="str">
        <f>'2023 roboczy'!K267</f>
        <v>Gryfów Śląski</v>
      </c>
      <c r="G294" s="38" t="str">
        <f>'2023 roboczy'!L267</f>
        <v>ul. Jeleniogórska 5</v>
      </c>
    </row>
    <row r="295" spans="1:7">
      <c r="A295" s="16">
        <v>260</v>
      </c>
      <c r="B295" s="126"/>
      <c r="C295" s="128">
        <f>'2023 roboczy'!D268</f>
        <v>45186</v>
      </c>
      <c r="D295" s="26" t="str">
        <f>'2023 roboczy'!B268</f>
        <v>niedziela</v>
      </c>
      <c r="E295" s="24" t="str">
        <f>'2023 roboczy'!J268</f>
        <v>Apteka Nowa Apteka pod Gryfem</v>
      </c>
      <c r="F295" s="37" t="str">
        <f>'2023 roboczy'!K268</f>
        <v>Gryfów Śląski</v>
      </c>
      <c r="G295" s="38" t="str">
        <f>'2023 roboczy'!L268</f>
        <v>ul. Jeleniogórska 5</v>
      </c>
    </row>
    <row r="296" spans="1:7">
      <c r="A296" s="16">
        <v>261</v>
      </c>
      <c r="B296" s="126"/>
      <c r="C296" s="128">
        <f>'2023 roboczy'!D269</f>
        <v>45187</v>
      </c>
      <c r="D296" s="26" t="str">
        <f>'2023 roboczy'!B269</f>
        <v>poniedziałek</v>
      </c>
      <c r="E296" s="24" t="str">
        <f>'2023 roboczy'!J269</f>
        <v>Apteka Remedium</v>
      </c>
      <c r="F296" s="37" t="str">
        <f>'2023 roboczy'!K269</f>
        <v>Gryfów Śląski</v>
      </c>
      <c r="G296" s="38" t="str">
        <f>'2023 roboczy'!L269</f>
        <v>ul. Malownicza 1</v>
      </c>
    </row>
    <row r="297" spans="1:7">
      <c r="A297" s="16">
        <v>262</v>
      </c>
      <c r="B297" s="126"/>
      <c r="C297" s="128">
        <f>'2023 roboczy'!D270</f>
        <v>45188</v>
      </c>
      <c r="D297" s="26" t="str">
        <f>'2023 roboczy'!B270</f>
        <v>wtorek</v>
      </c>
      <c r="E297" s="24" t="str">
        <f>'2023 roboczy'!J270</f>
        <v>Apteka Remedium</v>
      </c>
      <c r="F297" s="37" t="str">
        <f>'2023 roboczy'!K270</f>
        <v>Gryfów Śląski</v>
      </c>
      <c r="G297" s="38" t="str">
        <f>'2023 roboczy'!L270</f>
        <v>ul. Malownicza 1</v>
      </c>
    </row>
    <row r="298" spans="1:7">
      <c r="A298" s="16">
        <v>263</v>
      </c>
      <c r="B298" s="126"/>
      <c r="C298" s="128">
        <f>'2023 roboczy'!D271</f>
        <v>45189</v>
      </c>
      <c r="D298" s="26" t="str">
        <f>'2023 roboczy'!B271</f>
        <v>środa</v>
      </c>
      <c r="E298" s="24" t="str">
        <f>'2023 roboczy'!J271</f>
        <v>Apteka Remedium</v>
      </c>
      <c r="F298" s="37" t="str">
        <f>'2023 roboczy'!K271</f>
        <v>Gryfów Śląski</v>
      </c>
      <c r="G298" s="38" t="str">
        <f>'2023 roboczy'!L271</f>
        <v>ul. Malownicza 1</v>
      </c>
    </row>
    <row r="299" spans="1:7">
      <c r="A299" s="16">
        <v>264</v>
      </c>
      <c r="B299" s="126"/>
      <c r="C299" s="128">
        <f>'2023 roboczy'!D272</f>
        <v>45190</v>
      </c>
      <c r="D299" s="26" t="str">
        <f>'2023 roboczy'!B272</f>
        <v>czwartek</v>
      </c>
      <c r="E299" s="24" t="str">
        <f>'2023 roboczy'!J272</f>
        <v>Apteka Remedium</v>
      </c>
      <c r="F299" s="37" t="str">
        <f>'2023 roboczy'!K272</f>
        <v>Gryfów Śląski</v>
      </c>
      <c r="G299" s="38" t="str">
        <f>'2023 roboczy'!L272</f>
        <v>ul. Malownicza 1</v>
      </c>
    </row>
    <row r="300" spans="1:7">
      <c r="A300" s="16">
        <v>265</v>
      </c>
      <c r="B300" s="126"/>
      <c r="C300" s="128">
        <f>'2023 roboczy'!D273</f>
        <v>45191</v>
      </c>
      <c r="D300" s="26" t="str">
        <f>'2023 roboczy'!B273</f>
        <v>piątek</v>
      </c>
      <c r="E300" s="24" t="str">
        <f>'2023 roboczy'!J273</f>
        <v>Apteka Remedium</v>
      </c>
      <c r="F300" s="37" t="str">
        <f>'2023 roboczy'!K273</f>
        <v>Gryfów Śląski</v>
      </c>
      <c r="G300" s="38" t="str">
        <f>'2023 roboczy'!L273</f>
        <v>ul. Malownicza 1</v>
      </c>
    </row>
    <row r="301" spans="1:7">
      <c r="A301" s="16">
        <v>266</v>
      </c>
      <c r="B301" s="126"/>
      <c r="C301" s="128">
        <f>'2023 roboczy'!D274</f>
        <v>45192</v>
      </c>
      <c r="D301" s="26" t="str">
        <f>'2023 roboczy'!B274</f>
        <v>sobota</v>
      </c>
      <c r="E301" s="24" t="str">
        <f>'2023 roboczy'!J274</f>
        <v>Apteka Remedium</v>
      </c>
      <c r="F301" s="37" t="str">
        <f>'2023 roboczy'!K274</f>
        <v>Gryfów Śląski</v>
      </c>
      <c r="G301" s="38" t="str">
        <f>'2023 roboczy'!L274</f>
        <v>ul. Malownicza 1</v>
      </c>
    </row>
    <row r="302" spans="1:7">
      <c r="A302" s="16">
        <v>267</v>
      </c>
      <c r="B302" s="126"/>
      <c r="C302" s="128">
        <f>'2023 roboczy'!D275</f>
        <v>45193</v>
      </c>
      <c r="D302" s="26" t="str">
        <f>'2023 roboczy'!B275</f>
        <v>niedziela</v>
      </c>
      <c r="E302" s="24" t="str">
        <f>'2023 roboczy'!J275</f>
        <v>Apteka Remedium</v>
      </c>
      <c r="F302" s="37" t="str">
        <f>'2023 roboczy'!K275</f>
        <v>Gryfów Śląski</v>
      </c>
      <c r="G302" s="38" t="str">
        <f>'2023 roboczy'!L275</f>
        <v>ul. Malownicza 1</v>
      </c>
    </row>
    <row r="303" spans="1:7">
      <c r="A303" s="16">
        <v>268</v>
      </c>
      <c r="B303" s="126"/>
      <c r="C303" s="128">
        <f>'2023 roboczy'!D276</f>
        <v>45194</v>
      </c>
      <c r="D303" s="26" t="str">
        <f>'2023 roboczy'!B276</f>
        <v>poniedziałek</v>
      </c>
      <c r="E303" s="24" t="str">
        <f>'2023 roboczy'!J276</f>
        <v>Apteka Nowa Apteka pod Gryfem'</v>
      </c>
      <c r="F303" s="37" t="str">
        <f>'2023 roboczy'!K276</f>
        <v>Gryfów Śląski</v>
      </c>
      <c r="G303" s="38" t="str">
        <f>'2023 roboczy'!L276</f>
        <v>ul. Jeleniogórska 5</v>
      </c>
    </row>
    <row r="304" spans="1:7">
      <c r="A304" s="16">
        <v>269</v>
      </c>
      <c r="B304" s="126"/>
      <c r="C304" s="128">
        <f>'2023 roboczy'!D277</f>
        <v>45195</v>
      </c>
      <c r="D304" s="26" t="str">
        <f>'2023 roboczy'!B277</f>
        <v>wtorek</v>
      </c>
      <c r="E304" s="24" t="str">
        <f>'2023 roboczy'!J277</f>
        <v>Apteka Nowa Apteka pod Gryfem'</v>
      </c>
      <c r="F304" s="37" t="str">
        <f>'2023 roboczy'!K277</f>
        <v>Gryfów Śląski</v>
      </c>
      <c r="G304" s="38" t="str">
        <f>'2023 roboczy'!L277</f>
        <v>ul. Jeleniogórska 5</v>
      </c>
    </row>
    <row r="305" spans="1:7">
      <c r="A305" s="16">
        <v>270</v>
      </c>
      <c r="B305" s="126"/>
      <c r="C305" s="128">
        <f>'2023 roboczy'!D278</f>
        <v>45196</v>
      </c>
      <c r="D305" s="26" t="str">
        <f>'2023 roboczy'!B278</f>
        <v>środa</v>
      </c>
      <c r="E305" s="24" t="str">
        <f>'2023 roboczy'!J278</f>
        <v>Apteka Nowa Apteka pod Gryfem'</v>
      </c>
      <c r="F305" s="37" t="str">
        <f>'2023 roboczy'!K278</f>
        <v>Gryfów Śląski</v>
      </c>
      <c r="G305" s="38" t="str">
        <f>'2023 roboczy'!L278</f>
        <v>ul. Jeleniogórska 5</v>
      </c>
    </row>
    <row r="306" spans="1:7">
      <c r="A306" s="16">
        <v>271</v>
      </c>
      <c r="B306" s="126"/>
      <c r="C306" s="128">
        <f>'2023 roboczy'!D279</f>
        <v>45197</v>
      </c>
      <c r="D306" s="26" t="str">
        <f>'2023 roboczy'!B279</f>
        <v>czwartek</v>
      </c>
      <c r="E306" s="24" t="str">
        <f>'2023 roboczy'!J279</f>
        <v>Apteka Nowa Apteka pod Gryfem'</v>
      </c>
      <c r="F306" s="37" t="str">
        <f>'2023 roboczy'!K279</f>
        <v>Gryfów Śląski</v>
      </c>
      <c r="G306" s="38" t="str">
        <f>'2023 roboczy'!L279</f>
        <v>ul. Jeleniogórska 5</v>
      </c>
    </row>
    <row r="307" spans="1:7">
      <c r="A307" s="16">
        <v>272</v>
      </c>
      <c r="B307" s="126"/>
      <c r="C307" s="128">
        <f>'2023 roboczy'!D280</f>
        <v>45198</v>
      </c>
      <c r="D307" s="26" t="str">
        <f>'2023 roboczy'!B280</f>
        <v>piątek</v>
      </c>
      <c r="E307" s="24" t="str">
        <f>'2023 roboczy'!J280</f>
        <v>Apteka Nowa Apteka pod Gryfem'</v>
      </c>
      <c r="F307" s="37" t="str">
        <f>'2023 roboczy'!K280</f>
        <v>Gryfów Śląski</v>
      </c>
      <c r="G307" s="38" t="str">
        <f>'2023 roboczy'!L280</f>
        <v>ul. Jeleniogórska 5</v>
      </c>
    </row>
    <row r="308" spans="1:7">
      <c r="A308" s="16">
        <v>273</v>
      </c>
      <c r="B308" s="126"/>
      <c r="C308" s="128">
        <f>'2023 roboczy'!D281</f>
        <v>45199</v>
      </c>
      <c r="D308" s="26" t="str">
        <f>'2023 roboczy'!B281</f>
        <v>sobota</v>
      </c>
      <c r="E308" s="24" t="str">
        <f>'2023 roboczy'!J281</f>
        <v>Apteka Nowa Apteka pod Gryfem'</v>
      </c>
      <c r="F308" s="37" t="str">
        <f>'2023 roboczy'!K281</f>
        <v>Gryfów Śląski</v>
      </c>
      <c r="G308" s="38" t="str">
        <f>'2023 roboczy'!L281</f>
        <v>ul. Jeleniogórska 5</v>
      </c>
    </row>
    <row r="309" spans="1:7">
      <c r="A309" s="16">
        <v>274</v>
      </c>
      <c r="B309" s="126"/>
      <c r="C309" s="128">
        <f>'2023 roboczy'!D282</f>
        <v>45200</v>
      </c>
      <c r="D309" s="26" t="str">
        <f>'2023 roboczy'!B282</f>
        <v>niedziela</v>
      </c>
      <c r="E309" s="24" t="str">
        <f>'2023 roboczy'!J282</f>
        <v>Apteka Nowa Apteka pod Gryfem'</v>
      </c>
      <c r="F309" s="37" t="str">
        <f>'2023 roboczy'!K282</f>
        <v>Gryfów Śląski</v>
      </c>
      <c r="G309" s="38" t="str">
        <f>'2023 roboczy'!L282</f>
        <v>ul. Jeleniogórska 5</v>
      </c>
    </row>
    <row r="310" spans="1:7">
      <c r="A310" s="16">
        <v>275</v>
      </c>
      <c r="B310" s="126"/>
      <c r="C310" s="128">
        <f>'2023 roboczy'!D283</f>
        <v>45201</v>
      </c>
      <c r="D310" s="26" t="str">
        <f>'2023 roboczy'!B283</f>
        <v>poniedziałek</v>
      </c>
      <c r="E310" s="24" t="str">
        <f>'2023 roboczy'!J283</f>
        <v>Apteka Remedium'</v>
      </c>
      <c r="F310" s="37" t="str">
        <f>'2023 roboczy'!K283</f>
        <v>Gryfów Śląski</v>
      </c>
      <c r="G310" s="38" t="str">
        <f>'2023 roboczy'!L283</f>
        <v>ul. Malownicza 1</v>
      </c>
    </row>
    <row r="311" spans="1:7">
      <c r="A311" s="16">
        <v>276</v>
      </c>
      <c r="B311" s="126"/>
      <c r="C311" s="128">
        <f>'2023 roboczy'!D284</f>
        <v>45202</v>
      </c>
      <c r="D311" s="26" t="str">
        <f>'2023 roboczy'!B284</f>
        <v>wtorek</v>
      </c>
      <c r="E311" s="24" t="str">
        <f>'2023 roboczy'!J284</f>
        <v>Apteka Remedium'</v>
      </c>
      <c r="F311" s="37" t="str">
        <f>'2023 roboczy'!K284</f>
        <v>Gryfów Śląski</v>
      </c>
      <c r="G311" s="38" t="str">
        <f>'2023 roboczy'!L284</f>
        <v>ul. Malownicza 1</v>
      </c>
    </row>
    <row r="312" spans="1:7">
      <c r="A312" s="16">
        <v>277</v>
      </c>
      <c r="B312" s="126"/>
      <c r="C312" s="128">
        <f>'2023 roboczy'!D285</f>
        <v>45203</v>
      </c>
      <c r="D312" s="26" t="str">
        <f>'2023 roboczy'!B285</f>
        <v>środa</v>
      </c>
      <c r="E312" s="24" t="str">
        <f>'2023 roboczy'!J285</f>
        <v>Apteka Remedium'</v>
      </c>
      <c r="F312" s="37" t="str">
        <f>'2023 roboczy'!K285</f>
        <v>Gryfów Śląski</v>
      </c>
      <c r="G312" s="38" t="str">
        <f>'2023 roboczy'!L285</f>
        <v>ul. Malownicza 1</v>
      </c>
    </row>
    <row r="313" spans="1:7">
      <c r="A313" s="16">
        <v>278</v>
      </c>
      <c r="B313" s="126"/>
      <c r="C313" s="128">
        <f>'2023 roboczy'!D286</f>
        <v>45204</v>
      </c>
      <c r="D313" s="26" t="str">
        <f>'2023 roboczy'!B286</f>
        <v>czwartek</v>
      </c>
      <c r="E313" s="24" t="str">
        <f>'2023 roboczy'!J286</f>
        <v>Apteka Remedium'</v>
      </c>
      <c r="F313" s="37" t="str">
        <f>'2023 roboczy'!K286</f>
        <v>Gryfów Śląski</v>
      </c>
      <c r="G313" s="38" t="str">
        <f>'2023 roboczy'!L286</f>
        <v>ul. Malownicza 1</v>
      </c>
    </row>
    <row r="314" spans="1:7">
      <c r="A314" s="16">
        <v>279</v>
      </c>
      <c r="B314" s="126"/>
      <c r="C314" s="128">
        <f>'2023 roboczy'!D287</f>
        <v>45205</v>
      </c>
      <c r="D314" s="26" t="str">
        <f>'2023 roboczy'!B287</f>
        <v>piątek</v>
      </c>
      <c r="E314" s="24" t="str">
        <f>'2023 roboczy'!J287</f>
        <v>Apteka Remedium'</v>
      </c>
      <c r="F314" s="37" t="str">
        <f>'2023 roboczy'!K287</f>
        <v>Gryfów Śląski</v>
      </c>
      <c r="G314" s="38" t="str">
        <f>'2023 roboczy'!L287</f>
        <v>ul. Malownicza 1</v>
      </c>
    </row>
    <row r="315" spans="1:7">
      <c r="A315" s="16">
        <v>280</v>
      </c>
      <c r="B315" s="126"/>
      <c r="C315" s="128">
        <f>'2023 roboczy'!D288</f>
        <v>45206</v>
      </c>
      <c r="D315" s="26" t="str">
        <f>'2023 roboczy'!B288</f>
        <v>sobota</v>
      </c>
      <c r="E315" s="24" t="str">
        <f>'2023 roboczy'!J288</f>
        <v>Apteka Remedium'</v>
      </c>
      <c r="F315" s="37" t="str">
        <f>'2023 roboczy'!K288</f>
        <v>Gryfów Śląski</v>
      </c>
      <c r="G315" s="38" t="str">
        <f>'2023 roboczy'!L288</f>
        <v>ul. Malownicza 1</v>
      </c>
    </row>
    <row r="316" spans="1:7">
      <c r="A316" s="16">
        <v>281</v>
      </c>
      <c r="B316" s="126"/>
      <c r="C316" s="128">
        <f>'2023 roboczy'!D289</f>
        <v>45207</v>
      </c>
      <c r="D316" s="26" t="str">
        <f>'2023 roboczy'!B289</f>
        <v>niedziela</v>
      </c>
      <c r="E316" s="24" t="str">
        <f>'2023 roboczy'!J289</f>
        <v>Apteka Remedium'</v>
      </c>
      <c r="F316" s="37" t="str">
        <f>'2023 roboczy'!K289</f>
        <v>Gryfów Śląski</v>
      </c>
      <c r="G316" s="38" t="str">
        <f>'2023 roboczy'!L289</f>
        <v>ul. Malownicza 1</v>
      </c>
    </row>
    <row r="317" spans="1:7">
      <c r="A317" s="16">
        <v>282</v>
      </c>
      <c r="B317" s="126"/>
      <c r="C317" s="128">
        <f>'2023 roboczy'!D290</f>
        <v>45208</v>
      </c>
      <c r="D317" s="26" t="str">
        <f>'2023 roboczy'!B290</f>
        <v>poniedziałek</v>
      </c>
      <c r="E317" s="24" t="str">
        <f>'2023 roboczy'!J290</f>
        <v>Apteka pod św. Nepomucenem'</v>
      </c>
      <c r="F317" s="37" t="str">
        <f>'2023 roboczy'!K290</f>
        <v>Lwówek Śląski</v>
      </c>
      <c r="G317" s="38" t="str">
        <f>'2023 roboczy'!L290</f>
        <v>ul. Kościelna 23</v>
      </c>
    </row>
    <row r="318" spans="1:7">
      <c r="A318" s="16">
        <v>283</v>
      </c>
      <c r="B318" s="126"/>
      <c r="C318" s="128">
        <f>'2023 roboczy'!D291</f>
        <v>45209</v>
      </c>
      <c r="D318" s="26" t="str">
        <f>'2023 roboczy'!B291</f>
        <v>wtorek</v>
      </c>
      <c r="E318" s="24" t="str">
        <f>'2023 roboczy'!J291</f>
        <v>Apteka pod św. Nepomucenem'</v>
      </c>
      <c r="F318" s="37" t="str">
        <f>'2023 roboczy'!K291</f>
        <v>Lwówek Śląski</v>
      </c>
      <c r="G318" s="38" t="str">
        <f>'2023 roboczy'!L291</f>
        <v>ul. Kościelna 23</v>
      </c>
    </row>
    <row r="319" spans="1:7">
      <c r="A319" s="16">
        <v>284</v>
      </c>
      <c r="B319" s="126"/>
      <c r="C319" s="128">
        <f>'2023 roboczy'!D292</f>
        <v>45210</v>
      </c>
      <c r="D319" s="26" t="str">
        <f>'2023 roboczy'!B292</f>
        <v>środa</v>
      </c>
      <c r="E319" s="24" t="str">
        <f>'2023 roboczy'!J292</f>
        <v>Apteka pod św. Nepomucenem'</v>
      </c>
      <c r="F319" s="37" t="str">
        <f>'2023 roboczy'!K292</f>
        <v>Lwówek Śląski</v>
      </c>
      <c r="G319" s="38" t="str">
        <f>'2023 roboczy'!L292</f>
        <v>ul. Kościelna 23</v>
      </c>
    </row>
    <row r="320" spans="1:7">
      <c r="A320" s="16">
        <v>285</v>
      </c>
      <c r="B320" s="126"/>
      <c r="C320" s="128">
        <f>'2023 roboczy'!D293</f>
        <v>45211</v>
      </c>
      <c r="D320" s="26" t="str">
        <f>'2023 roboczy'!B293</f>
        <v>czwartek</v>
      </c>
      <c r="E320" s="24" t="str">
        <f>'2023 roboczy'!J293</f>
        <v>Apteka pod św. Nepomucenem'</v>
      </c>
      <c r="F320" s="37" t="str">
        <f>'2023 roboczy'!K293</f>
        <v>Lwówek Śląski</v>
      </c>
      <c r="G320" s="38" t="str">
        <f>'2023 roboczy'!L293</f>
        <v>ul. Kościelna 23</v>
      </c>
    </row>
    <row r="321" spans="1:7">
      <c r="A321" s="16">
        <v>286</v>
      </c>
      <c r="B321" s="126"/>
      <c r="C321" s="128">
        <f>'2023 roboczy'!D294</f>
        <v>45212</v>
      </c>
      <c r="D321" s="26" t="str">
        <f>'2023 roboczy'!B294</f>
        <v>piątek</v>
      </c>
      <c r="E321" s="24" t="str">
        <f>'2023 roboczy'!J294</f>
        <v>Apteka pod św. Nepomucenem'</v>
      </c>
      <c r="F321" s="37" t="str">
        <f>'2023 roboczy'!K294</f>
        <v>Lwówek Śląski</v>
      </c>
      <c r="G321" s="38" t="str">
        <f>'2023 roboczy'!L294</f>
        <v>ul. Kościelna 23</v>
      </c>
    </row>
    <row r="322" spans="1:7">
      <c r="A322" s="16">
        <v>287</v>
      </c>
      <c r="B322" s="126"/>
      <c r="C322" s="128">
        <f>'2023 roboczy'!D295</f>
        <v>45213</v>
      </c>
      <c r="D322" s="26" t="str">
        <f>'2023 roboczy'!B295</f>
        <v>sobota</v>
      </c>
      <c r="E322" s="24" t="str">
        <f>'2023 roboczy'!J295</f>
        <v>Apteka pod św. Nepomucenem'</v>
      </c>
      <c r="F322" s="37" t="str">
        <f>'2023 roboczy'!K295</f>
        <v>Lwówek Śląski</v>
      </c>
      <c r="G322" s="38" t="str">
        <f>'2023 roboczy'!L295</f>
        <v>ul. Kościelna 23</v>
      </c>
    </row>
    <row r="323" spans="1:7">
      <c r="A323" s="16">
        <v>288</v>
      </c>
      <c r="B323" s="126"/>
      <c r="C323" s="128">
        <f>'2023 roboczy'!D296</f>
        <v>45214</v>
      </c>
      <c r="D323" s="26" t="str">
        <f>'2023 roboczy'!B296</f>
        <v>niedziela</v>
      </c>
      <c r="E323" s="24" t="str">
        <f>'2023 roboczy'!J296</f>
        <v>Apteka pod św. Nepomucenem'</v>
      </c>
      <c r="F323" s="37" t="str">
        <f>'2023 roboczy'!K296</f>
        <v>Lwówek Śląski</v>
      </c>
      <c r="G323" s="38" t="str">
        <f>'2023 roboczy'!L296</f>
        <v>ul. Kościelna 23</v>
      </c>
    </row>
    <row r="324" spans="1:7">
      <c r="A324" s="16">
        <v>289</v>
      </c>
      <c r="B324" s="126"/>
      <c r="C324" s="128">
        <f>'2023 roboczy'!D297</f>
        <v>45215</v>
      </c>
      <c r="D324" s="26" t="str">
        <f>'2023 roboczy'!B297</f>
        <v>poniedziałek</v>
      </c>
      <c r="E324" s="24" t="str">
        <f>'2023 roboczy'!J297</f>
        <v>Apteka w Rynku</v>
      </c>
      <c r="F324" s="37" t="str">
        <f>'2023 roboczy'!K297</f>
        <v>Lwówek Śląski</v>
      </c>
      <c r="G324" s="38" t="str">
        <f>'2023 roboczy'!L297</f>
        <v>Pl. Wolności 19</v>
      </c>
    </row>
    <row r="325" spans="1:7">
      <c r="A325" s="16">
        <v>290</v>
      </c>
      <c r="B325" s="126"/>
      <c r="C325" s="128">
        <f>'2023 roboczy'!D298</f>
        <v>45216</v>
      </c>
      <c r="D325" s="26" t="str">
        <f>'2023 roboczy'!B298</f>
        <v>wtorek</v>
      </c>
      <c r="E325" s="24" t="str">
        <f>'2023 roboczy'!J298</f>
        <v>Apteka w Rynku</v>
      </c>
      <c r="F325" s="37" t="str">
        <f>'2023 roboczy'!K298</f>
        <v>Lwówek Śląski</v>
      </c>
      <c r="G325" s="38" t="str">
        <f>'2023 roboczy'!L298</f>
        <v>Pl. Wolności 19</v>
      </c>
    </row>
    <row r="326" spans="1:7">
      <c r="A326" s="16">
        <v>291</v>
      </c>
      <c r="B326" s="126"/>
      <c r="C326" s="128">
        <f>'2023 roboczy'!D299</f>
        <v>45217</v>
      </c>
      <c r="D326" s="26" t="str">
        <f>'2023 roboczy'!B299</f>
        <v>środa</v>
      </c>
      <c r="E326" s="24" t="str">
        <f>'2023 roboczy'!J299</f>
        <v>Apteka w Rynku</v>
      </c>
      <c r="F326" s="37" t="str">
        <f>'2023 roboczy'!K299</f>
        <v>Lwówek Śląski</v>
      </c>
      <c r="G326" s="38" t="str">
        <f>'2023 roboczy'!L299</f>
        <v>Pl. Wolności 19</v>
      </c>
    </row>
    <row r="327" spans="1:7">
      <c r="A327" s="16">
        <v>292</v>
      </c>
      <c r="B327" s="126"/>
      <c r="C327" s="128">
        <f>'2023 roboczy'!D300</f>
        <v>45218</v>
      </c>
      <c r="D327" s="26" t="str">
        <f>'2023 roboczy'!B300</f>
        <v>czwartek</v>
      </c>
      <c r="E327" s="24" t="str">
        <f>'2023 roboczy'!J300</f>
        <v>Apteka w Rynku</v>
      </c>
      <c r="F327" s="37" t="str">
        <f>'2023 roboczy'!K300</f>
        <v>Lwówek Śląski</v>
      </c>
      <c r="G327" s="38" t="str">
        <f>'2023 roboczy'!L300</f>
        <v>Pl. Wolności 19</v>
      </c>
    </row>
    <row r="328" spans="1:7">
      <c r="A328" s="16">
        <v>293</v>
      </c>
      <c r="B328" s="126"/>
      <c r="C328" s="128">
        <f>'2023 roboczy'!D301</f>
        <v>45219</v>
      </c>
      <c r="D328" s="26" t="str">
        <f>'2023 roboczy'!B301</f>
        <v>piątek</v>
      </c>
      <c r="E328" s="24" t="str">
        <f>'2023 roboczy'!J301</f>
        <v>Apteka w Rynku</v>
      </c>
      <c r="F328" s="37" t="str">
        <f>'2023 roboczy'!K301</f>
        <v>Lwówek Śląski</v>
      </c>
      <c r="G328" s="38" t="str">
        <f>'2023 roboczy'!L301</f>
        <v>Pl. Wolności 19</v>
      </c>
    </row>
    <row r="329" spans="1:7">
      <c r="A329" s="16">
        <v>294</v>
      </c>
      <c r="B329" s="126"/>
      <c r="C329" s="128">
        <f>'2023 roboczy'!D302</f>
        <v>45220</v>
      </c>
      <c r="D329" s="26" t="str">
        <f>'2023 roboczy'!B302</f>
        <v>sobota</v>
      </c>
      <c r="E329" s="24" t="str">
        <f>'2023 roboczy'!J302</f>
        <v>Apteka w Rynku</v>
      </c>
      <c r="F329" s="37" t="str">
        <f>'2023 roboczy'!K302</f>
        <v>Lwówek Śląski</v>
      </c>
      <c r="G329" s="38" t="str">
        <f>'2023 roboczy'!L302</f>
        <v>Pl. Wolności 19</v>
      </c>
    </row>
    <row r="330" spans="1:7">
      <c r="A330" s="16">
        <v>295</v>
      </c>
      <c r="B330" s="126"/>
      <c r="C330" s="128">
        <f>'2023 roboczy'!D303</f>
        <v>45221</v>
      </c>
      <c r="D330" s="26" t="str">
        <f>'2023 roboczy'!B303</f>
        <v>niedziela</v>
      </c>
      <c r="E330" s="24" t="str">
        <f>'2023 roboczy'!J303</f>
        <v>Apteka w Rynku</v>
      </c>
      <c r="F330" s="37" t="str">
        <f>'2023 roboczy'!K303</f>
        <v>Lwówek Śląski</v>
      </c>
      <c r="G330" s="38" t="str">
        <f>'2023 roboczy'!L303</f>
        <v>Pl. Wolności 19</v>
      </c>
    </row>
    <row r="331" spans="1:7">
      <c r="A331" s="16">
        <v>296</v>
      </c>
      <c r="B331" s="126"/>
      <c r="C331" s="128">
        <f>'2023 roboczy'!D304</f>
        <v>45222</v>
      </c>
      <c r="D331" s="26" t="str">
        <f>'2023 roboczy'!B304</f>
        <v>poniedziałek</v>
      </c>
      <c r="E331" s="24" t="str">
        <f>'2023 roboczy'!J304</f>
        <v>Apteka Agatowa</v>
      </c>
      <c r="F331" s="37" t="str">
        <f>'2023 roboczy'!K304</f>
        <v>Lwówek Śląski</v>
      </c>
      <c r="G331" s="38" t="str">
        <f>'2023 roboczy'!L304</f>
        <v>ul. Oświęcimska 3</v>
      </c>
    </row>
    <row r="332" spans="1:7">
      <c r="A332" s="16">
        <v>297</v>
      </c>
      <c r="B332" s="126"/>
      <c r="C332" s="128">
        <f>'2023 roboczy'!D305</f>
        <v>45223</v>
      </c>
      <c r="D332" s="26" t="str">
        <f>'2023 roboczy'!B305</f>
        <v>wtorek</v>
      </c>
      <c r="E332" s="24" t="str">
        <f>'2023 roboczy'!J305</f>
        <v>Apteka Agatowa</v>
      </c>
      <c r="F332" s="37" t="str">
        <f>'2023 roboczy'!K305</f>
        <v>Lwówek Śląski</v>
      </c>
      <c r="G332" s="38" t="str">
        <f>'2023 roboczy'!L305</f>
        <v>ul. Oświęcimska 3</v>
      </c>
    </row>
    <row r="333" spans="1:7">
      <c r="A333" s="16">
        <v>298</v>
      </c>
      <c r="B333" s="126"/>
      <c r="C333" s="128">
        <f>'2023 roboczy'!D306</f>
        <v>45224</v>
      </c>
      <c r="D333" s="26" t="str">
        <f>'2023 roboczy'!B306</f>
        <v>środa</v>
      </c>
      <c r="E333" s="24" t="str">
        <f>'2023 roboczy'!J306</f>
        <v>Apteka Agatowa</v>
      </c>
      <c r="F333" s="37" t="str">
        <f>'2023 roboczy'!K306</f>
        <v>Lwówek Śląski</v>
      </c>
      <c r="G333" s="38" t="str">
        <f>'2023 roboczy'!L306</f>
        <v>ul. Oświęcimska 3</v>
      </c>
    </row>
    <row r="334" spans="1:7">
      <c r="A334" s="16">
        <v>299</v>
      </c>
      <c r="B334" s="126"/>
      <c r="C334" s="128">
        <f>'2023 roboczy'!D307</f>
        <v>45225</v>
      </c>
      <c r="D334" s="26" t="str">
        <f>'2023 roboczy'!B307</f>
        <v>czwartek</v>
      </c>
      <c r="E334" s="24" t="str">
        <f>'2023 roboczy'!J307</f>
        <v>Apteka Agatowa</v>
      </c>
      <c r="F334" s="37" t="str">
        <f>'2023 roboczy'!K307</f>
        <v>Lwówek Śląski</v>
      </c>
      <c r="G334" s="38" t="str">
        <f>'2023 roboczy'!L307</f>
        <v>ul. Oświęcimska 3</v>
      </c>
    </row>
    <row r="335" spans="1:7">
      <c r="A335" s="16">
        <v>300</v>
      </c>
      <c r="B335" s="126"/>
      <c r="C335" s="128">
        <f>'2023 roboczy'!D308</f>
        <v>45226</v>
      </c>
      <c r="D335" s="26" t="str">
        <f>'2023 roboczy'!B308</f>
        <v>piątek</v>
      </c>
      <c r="E335" s="24" t="str">
        <f>'2023 roboczy'!J308</f>
        <v>Apteka Agatowa</v>
      </c>
      <c r="F335" s="37" t="str">
        <f>'2023 roboczy'!K308</f>
        <v>Lwówek Śląski</v>
      </c>
      <c r="G335" s="38" t="str">
        <f>'2023 roboczy'!L308</f>
        <v>ul. Oświęcimska 3</v>
      </c>
    </row>
    <row r="336" spans="1:7">
      <c r="A336" s="16">
        <v>301</v>
      </c>
      <c r="B336" s="126"/>
      <c r="C336" s="128">
        <f>'2023 roboczy'!D309</f>
        <v>45227</v>
      </c>
      <c r="D336" s="26" t="str">
        <f>'2023 roboczy'!B309</f>
        <v>sobota</v>
      </c>
      <c r="E336" s="24" t="str">
        <f>'2023 roboczy'!J309</f>
        <v>Apteka Agatowa</v>
      </c>
      <c r="F336" s="37" t="str">
        <f>'2023 roboczy'!K309</f>
        <v>Lwówek Śląski</v>
      </c>
      <c r="G336" s="38" t="str">
        <f>'2023 roboczy'!L309</f>
        <v>ul. Oświęcimska 3</v>
      </c>
    </row>
    <row r="337" spans="1:8">
      <c r="A337" s="16">
        <v>302</v>
      </c>
      <c r="B337" s="126"/>
      <c r="C337" s="128">
        <f>'2023 roboczy'!D310</f>
        <v>45228</v>
      </c>
      <c r="D337" s="26" t="str">
        <f>'2023 roboczy'!B310</f>
        <v>niedziela</v>
      </c>
      <c r="E337" s="24" t="str">
        <f>'2023 roboczy'!J310</f>
        <v>Apteka Agatowa</v>
      </c>
      <c r="F337" s="37" t="str">
        <f>'2023 roboczy'!K310</f>
        <v>Lwówek Śląski</v>
      </c>
      <c r="G337" s="38" t="str">
        <f>'2023 roboczy'!L310</f>
        <v>ul. Oświęcimska 3</v>
      </c>
    </row>
    <row r="338" spans="1:8">
      <c r="A338" s="16">
        <v>303</v>
      </c>
      <c r="B338" s="126"/>
      <c r="C338" s="128">
        <f>'2023 roboczy'!D311</f>
        <v>45229</v>
      </c>
      <c r="D338" s="26" t="str">
        <f>'2023 roboczy'!B311</f>
        <v>poniedziałek</v>
      </c>
      <c r="E338" s="24" t="str">
        <f>'2023 roboczy'!J311</f>
        <v xml:space="preserve">Apteka Centrum </v>
      </c>
      <c r="F338" s="37" t="str">
        <f>'2023 roboczy'!K311</f>
        <v>Lwówek Śląski</v>
      </c>
      <c r="G338" s="38" t="str">
        <f>'2023 roboczy'!L311</f>
        <v>ul. Zamkowa 3</v>
      </c>
    </row>
    <row r="339" spans="1:8">
      <c r="A339" s="16">
        <v>304</v>
      </c>
      <c r="B339" s="126"/>
      <c r="C339" s="129">
        <f>'2023 roboczy'!D312</f>
        <v>45230</v>
      </c>
      <c r="D339" s="131" t="str">
        <f>'2023 roboczy'!B312</f>
        <v>wtorek</v>
      </c>
      <c r="E339" s="122" t="str">
        <f>'2023 roboczy'!J312</f>
        <v xml:space="preserve">Apteka Centrum </v>
      </c>
      <c r="F339" s="123" t="str">
        <f>'2023 roboczy'!K312</f>
        <v>Lwówek Śląski</v>
      </c>
      <c r="G339" s="124" t="str">
        <f>'2023 roboczy'!L312</f>
        <v>ul. Zamkowa 3</v>
      </c>
    </row>
    <row r="340" spans="1:8" ht="9" customHeight="1">
      <c r="A340" s="16"/>
      <c r="B340" s="6"/>
      <c r="C340" s="6"/>
      <c r="D340" s="6"/>
      <c r="E340" s="60"/>
    </row>
    <row r="341" spans="1:8" ht="14.25" customHeight="1">
      <c r="B341" s="63"/>
      <c r="C341" s="137" t="s">
        <v>26</v>
      </c>
      <c r="D341" s="137"/>
      <c r="E341" s="138" t="s">
        <v>27</v>
      </c>
      <c r="F341" s="138"/>
      <c r="G341" s="63"/>
      <c r="H341" s="64"/>
    </row>
    <row r="342" spans="1:8">
      <c r="A342" s="16"/>
      <c r="B342" s="6"/>
      <c r="C342" s="6"/>
      <c r="D342" s="6"/>
      <c r="E342" s="60"/>
    </row>
    <row r="343" spans="1:8" ht="39" customHeight="1">
      <c r="A343" s="8"/>
      <c r="B343" s="134" t="str">
        <f t="shared" ref="B343" si="6">$B$6</f>
        <v>Rozkład dyżurów całodobowych aptek ogólnodostępnych 
na terenie Powiatu Lwóweckiego w 2023 roku</v>
      </c>
      <c r="C343" s="135"/>
      <c r="D343" s="135"/>
      <c r="E343" s="135"/>
      <c r="F343" s="135"/>
      <c r="G343" s="135"/>
    </row>
    <row r="344" spans="1:8">
      <c r="A344" s="16"/>
      <c r="D344" s="18" t="s">
        <v>4</v>
      </c>
    </row>
    <row r="345" spans="1:8">
      <c r="A345" s="16"/>
      <c r="B345" s="111"/>
      <c r="C345" s="83" t="s">
        <v>6</v>
      </c>
      <c r="D345" s="84" t="s">
        <v>7</v>
      </c>
      <c r="E345" s="84" t="s">
        <v>8</v>
      </c>
      <c r="F345" s="84" t="s">
        <v>9</v>
      </c>
      <c r="G345" s="85" t="s">
        <v>10</v>
      </c>
    </row>
    <row r="346" spans="1:8">
      <c r="A346" s="16">
        <v>305</v>
      </c>
      <c r="B346" s="126"/>
      <c r="C346" s="127">
        <f>'2023 roboczy'!D313</f>
        <v>45231</v>
      </c>
      <c r="D346" s="29" t="str">
        <f>'2023 roboczy'!B313</f>
        <v>środa</v>
      </c>
      <c r="E346" s="31" t="str">
        <f>'2023 roboczy'!J313</f>
        <v xml:space="preserve">Apteka Centrum </v>
      </c>
      <c r="F346" s="44" t="str">
        <f>'2023 roboczy'!K313</f>
        <v>Lwówek Śląski</v>
      </c>
      <c r="G346" s="45" t="str">
        <f>'2023 roboczy'!L313</f>
        <v>ul. Zamkowa 3</v>
      </c>
    </row>
    <row r="347" spans="1:8">
      <c r="A347" s="16">
        <v>306</v>
      </c>
      <c r="B347" s="126"/>
      <c r="C347" s="128">
        <f>'2023 roboczy'!D314</f>
        <v>45232</v>
      </c>
      <c r="D347" s="54" t="str">
        <f>'2023 roboczy'!B314</f>
        <v>czwartek</v>
      </c>
      <c r="E347" s="24" t="str">
        <f>'2023 roboczy'!J314</f>
        <v xml:space="preserve">Apteka Centrum </v>
      </c>
      <c r="F347" s="37" t="str">
        <f>'2023 roboczy'!K314</f>
        <v>Lwówek Śląski</v>
      </c>
      <c r="G347" s="38" t="str">
        <f>'2023 roboczy'!L314</f>
        <v>ul. Zamkowa 3</v>
      </c>
    </row>
    <row r="348" spans="1:8">
      <c r="A348" s="16">
        <v>307</v>
      </c>
      <c r="B348" s="126"/>
      <c r="C348" s="128">
        <f>'2023 roboczy'!D315</f>
        <v>45233</v>
      </c>
      <c r="D348" s="54" t="str">
        <f>'2023 roboczy'!B315</f>
        <v>piątek</v>
      </c>
      <c r="E348" s="24" t="str">
        <f>'2023 roboczy'!J315</f>
        <v xml:space="preserve">Apteka Centrum </v>
      </c>
      <c r="F348" s="37" t="str">
        <f>'2023 roboczy'!K315</f>
        <v>Lwówek Śląski</v>
      </c>
      <c r="G348" s="38" t="str">
        <f>'2023 roboczy'!L315</f>
        <v>ul. Zamkowa 3</v>
      </c>
    </row>
    <row r="349" spans="1:8">
      <c r="A349" s="16">
        <v>308</v>
      </c>
      <c r="B349" s="126"/>
      <c r="C349" s="128">
        <f>'2023 roboczy'!D316</f>
        <v>45234</v>
      </c>
      <c r="D349" s="54" t="str">
        <f>'2023 roboczy'!B316</f>
        <v>sobota</v>
      </c>
      <c r="E349" s="24" t="str">
        <f>'2023 roboczy'!J316</f>
        <v xml:space="preserve">Apteka Centrum </v>
      </c>
      <c r="F349" s="37" t="str">
        <f>'2023 roboczy'!K316</f>
        <v>Lwówek Śląski</v>
      </c>
      <c r="G349" s="38" t="str">
        <f>'2023 roboczy'!L316</f>
        <v>ul. Zamkowa 3</v>
      </c>
    </row>
    <row r="350" spans="1:8">
      <c r="A350" s="16">
        <v>309</v>
      </c>
      <c r="B350" s="126"/>
      <c r="C350" s="128">
        <f>'2023 roboczy'!D317</f>
        <v>45235</v>
      </c>
      <c r="D350" s="54" t="str">
        <f>'2023 roboczy'!B317</f>
        <v>niedziela</v>
      </c>
      <c r="E350" s="24" t="str">
        <f>'2023 roboczy'!J317</f>
        <v xml:space="preserve">Apteka Centrum </v>
      </c>
      <c r="F350" s="37" t="str">
        <f>'2023 roboczy'!K317</f>
        <v>Lwówek Śląski</v>
      </c>
      <c r="G350" s="38" t="str">
        <f>'2023 roboczy'!L317</f>
        <v>ul. Zamkowa 3</v>
      </c>
    </row>
    <row r="351" spans="1:8">
      <c r="A351" s="16">
        <v>310</v>
      </c>
      <c r="B351" s="126"/>
      <c r="C351" s="128">
        <f>'2023 roboczy'!D318</f>
        <v>45236</v>
      </c>
      <c r="D351" s="54" t="str">
        <f>'2023 roboczy'!B318</f>
        <v>poniedziałek</v>
      </c>
      <c r="E351" s="24" t="str">
        <f>'2023 roboczy'!J318</f>
        <v>Apteka pod św. Nepomucenem</v>
      </c>
      <c r="F351" s="37" t="str">
        <f>'2023 roboczy'!K318</f>
        <v>Lwówek Śląski</v>
      </c>
      <c r="G351" s="38" t="str">
        <f>'2023 roboczy'!L318</f>
        <v>ul. Kościelna 23</v>
      </c>
    </row>
    <row r="352" spans="1:8">
      <c r="A352" s="16">
        <v>311</v>
      </c>
      <c r="B352" s="126"/>
      <c r="C352" s="128">
        <f>'2023 roboczy'!D319</f>
        <v>45237</v>
      </c>
      <c r="D352" s="54" t="str">
        <f>'2023 roboczy'!B319</f>
        <v>wtorek</v>
      </c>
      <c r="E352" s="24" t="str">
        <f>'2023 roboczy'!J319</f>
        <v>Apteka pod św. Nepomucenem</v>
      </c>
      <c r="F352" s="37" t="str">
        <f>'2023 roboczy'!K319</f>
        <v>Lwówek Śląski</v>
      </c>
      <c r="G352" s="38" t="str">
        <f>'2023 roboczy'!L319</f>
        <v>ul. Kościelna 23</v>
      </c>
    </row>
    <row r="353" spans="1:7">
      <c r="A353" s="16">
        <v>312</v>
      </c>
      <c r="B353" s="126"/>
      <c r="C353" s="128">
        <f>'2023 roboczy'!D320</f>
        <v>45238</v>
      </c>
      <c r="D353" s="54" t="str">
        <f>'2023 roboczy'!B320</f>
        <v>środa</v>
      </c>
      <c r="E353" s="24" t="str">
        <f>'2023 roboczy'!J320</f>
        <v>Apteka pod św. Nepomucenem</v>
      </c>
      <c r="F353" s="37" t="str">
        <f>'2023 roboczy'!K320</f>
        <v>Lwówek Śląski</v>
      </c>
      <c r="G353" s="38" t="str">
        <f>'2023 roboczy'!L320</f>
        <v>ul. Kościelna 23</v>
      </c>
    </row>
    <row r="354" spans="1:7">
      <c r="A354" s="16">
        <v>313</v>
      </c>
      <c r="B354" s="126"/>
      <c r="C354" s="128">
        <f>'2023 roboczy'!D321</f>
        <v>45239</v>
      </c>
      <c r="D354" s="54" t="str">
        <f>'2023 roboczy'!B321</f>
        <v>czwartek</v>
      </c>
      <c r="E354" s="24" t="str">
        <f>'2023 roboczy'!J321</f>
        <v>Apteka pod św. Nepomucenem</v>
      </c>
      <c r="F354" s="37" t="str">
        <f>'2023 roboczy'!K321</f>
        <v>Lwówek Śląski</v>
      </c>
      <c r="G354" s="38" t="str">
        <f>'2023 roboczy'!L321</f>
        <v>ul. Kościelna 23</v>
      </c>
    </row>
    <row r="355" spans="1:7">
      <c r="A355" s="16">
        <v>314</v>
      </c>
      <c r="B355" s="126"/>
      <c r="C355" s="128">
        <f>'2023 roboczy'!D322</f>
        <v>45240</v>
      </c>
      <c r="D355" s="54" t="str">
        <f>'2023 roboczy'!B322</f>
        <v>piątek</v>
      </c>
      <c r="E355" s="24" t="str">
        <f>'2023 roboczy'!J322</f>
        <v>Apteka pod św. Nepomucenem</v>
      </c>
      <c r="F355" s="37" t="str">
        <f>'2023 roboczy'!K322</f>
        <v>Lwówek Śląski</v>
      </c>
      <c r="G355" s="38" t="str">
        <f>'2023 roboczy'!L322</f>
        <v>ul. Kościelna 23</v>
      </c>
    </row>
    <row r="356" spans="1:7">
      <c r="A356" s="16">
        <v>315</v>
      </c>
      <c r="B356" s="126"/>
      <c r="C356" s="128">
        <f>'2023 roboczy'!D323</f>
        <v>45241</v>
      </c>
      <c r="D356" s="54" t="str">
        <f>'2023 roboczy'!B323</f>
        <v>sobota</v>
      </c>
      <c r="E356" s="24" t="str">
        <f>'2023 roboczy'!J323</f>
        <v>Apteka pod św. Nepomucenem</v>
      </c>
      <c r="F356" s="37" t="str">
        <f>'2023 roboczy'!K323</f>
        <v>Lwówek Śląski</v>
      </c>
      <c r="G356" s="38" t="str">
        <f>'2023 roboczy'!L323</f>
        <v>ul. Kościelna 23</v>
      </c>
    </row>
    <row r="357" spans="1:7">
      <c r="A357" s="16">
        <v>316</v>
      </c>
      <c r="B357" s="126"/>
      <c r="C357" s="128">
        <f>'2023 roboczy'!D324</f>
        <v>45242</v>
      </c>
      <c r="D357" s="54" t="str">
        <f>'2023 roboczy'!B324</f>
        <v>niedziela</v>
      </c>
      <c r="E357" s="24" t="str">
        <f>'2023 roboczy'!J324</f>
        <v>Apteka pod św. Nepomucenem</v>
      </c>
      <c r="F357" s="37" t="str">
        <f>'2023 roboczy'!K324</f>
        <v>Lwówek Śląski</v>
      </c>
      <c r="G357" s="38" t="str">
        <f>'2023 roboczy'!L324</f>
        <v>ul. Kościelna 23</v>
      </c>
    </row>
    <row r="358" spans="1:7">
      <c r="A358" s="16">
        <v>317</v>
      </c>
      <c r="B358" s="126"/>
      <c r="C358" s="128">
        <f>'2023 roboczy'!D325</f>
        <v>45243</v>
      </c>
      <c r="D358" s="54" t="str">
        <f>'2023 roboczy'!B325</f>
        <v>poniedziałek</v>
      </c>
      <c r="E358" s="24" t="str">
        <f>'2023 roboczy'!J325</f>
        <v>Apteka Zabobrze</v>
      </c>
      <c r="F358" s="37" t="str">
        <f>'2023 roboczy'!K325</f>
        <v>Wleń</v>
      </c>
      <c r="G358" s="38" t="str">
        <f>'2023 roboczy'!L325</f>
        <v>ul. Bohaterów Nysy 23/24</v>
      </c>
    </row>
    <row r="359" spans="1:7">
      <c r="A359" s="16">
        <v>318</v>
      </c>
      <c r="B359" s="126"/>
      <c r="C359" s="128">
        <f>'2023 roboczy'!D326</f>
        <v>45244</v>
      </c>
      <c r="D359" s="54" t="str">
        <f>'2023 roboczy'!B326</f>
        <v>wtorek</v>
      </c>
      <c r="E359" s="24" t="str">
        <f>'2023 roboczy'!J326</f>
        <v>Apteka Zabobrze</v>
      </c>
      <c r="F359" s="37" t="str">
        <f>'2023 roboczy'!K326</f>
        <v>Wleń</v>
      </c>
      <c r="G359" s="38" t="str">
        <f>'2023 roboczy'!L326</f>
        <v>ul. Bohaterów Nysy 23/24</v>
      </c>
    </row>
    <row r="360" spans="1:7">
      <c r="A360" s="16">
        <v>319</v>
      </c>
      <c r="B360" s="126"/>
      <c r="C360" s="128">
        <f>'2023 roboczy'!D327</f>
        <v>45245</v>
      </c>
      <c r="D360" s="54" t="str">
        <f>'2023 roboczy'!B327</f>
        <v>środa</v>
      </c>
      <c r="E360" s="24" t="str">
        <f>'2023 roboczy'!J327</f>
        <v>Apteka Zabobrze</v>
      </c>
      <c r="F360" s="37" t="str">
        <f>'2023 roboczy'!K327</f>
        <v>Wleń</v>
      </c>
      <c r="G360" s="38" t="str">
        <f>'2023 roboczy'!L327</f>
        <v>ul. Bohaterów Nysy 23/24</v>
      </c>
    </row>
    <row r="361" spans="1:7">
      <c r="A361" s="16">
        <v>320</v>
      </c>
      <c r="B361" s="126"/>
      <c r="C361" s="128">
        <f>'2023 roboczy'!D328</f>
        <v>45246</v>
      </c>
      <c r="D361" s="54" t="str">
        <f>'2023 roboczy'!B328</f>
        <v>czwartek</v>
      </c>
      <c r="E361" s="24" t="str">
        <f>'2023 roboczy'!J328</f>
        <v>Apteka Zabobrze</v>
      </c>
      <c r="F361" s="37" t="str">
        <f>'2023 roboczy'!K328</f>
        <v>Wleń</v>
      </c>
      <c r="G361" s="38" t="str">
        <f>'2023 roboczy'!L328</f>
        <v>ul. Bohaterów Nysy 23/24</v>
      </c>
    </row>
    <row r="362" spans="1:7">
      <c r="A362" s="16">
        <v>321</v>
      </c>
      <c r="B362" s="126"/>
      <c r="C362" s="128">
        <f>'2023 roboczy'!D329</f>
        <v>45247</v>
      </c>
      <c r="D362" s="54" t="str">
        <f>'2023 roboczy'!B329</f>
        <v>piątek</v>
      </c>
      <c r="E362" s="24" t="str">
        <f>'2023 roboczy'!J329</f>
        <v>Apteka Zabobrze</v>
      </c>
      <c r="F362" s="37" t="str">
        <f>'2023 roboczy'!K329</f>
        <v>Wleń</v>
      </c>
      <c r="G362" s="38" t="str">
        <f>'2023 roboczy'!L329</f>
        <v>ul. Bohaterów Nysy 23/24</v>
      </c>
    </row>
    <row r="363" spans="1:7">
      <c r="A363" s="16">
        <v>322</v>
      </c>
      <c r="B363" s="126"/>
      <c r="C363" s="128">
        <f>'2023 roboczy'!D330</f>
        <v>45248</v>
      </c>
      <c r="D363" s="54" t="str">
        <f>'2023 roboczy'!B330</f>
        <v>sobota</v>
      </c>
      <c r="E363" s="24" t="str">
        <f>'2023 roboczy'!J330</f>
        <v>Apteka Zabobrze</v>
      </c>
      <c r="F363" s="37" t="str">
        <f>'2023 roboczy'!K330</f>
        <v>Wleń</v>
      </c>
      <c r="G363" s="38" t="str">
        <f>'2023 roboczy'!L330</f>
        <v>ul. Bohaterów Nysy 23/24</v>
      </c>
    </row>
    <row r="364" spans="1:7">
      <c r="A364" s="16">
        <v>323</v>
      </c>
      <c r="B364" s="126"/>
      <c r="C364" s="128">
        <f>'2023 roboczy'!D331</f>
        <v>45249</v>
      </c>
      <c r="D364" s="54" t="str">
        <f>'2023 roboczy'!B331</f>
        <v>niedziela</v>
      </c>
      <c r="E364" s="24" t="str">
        <f>'2023 roboczy'!J331</f>
        <v>Apteka Zabobrze</v>
      </c>
      <c r="F364" s="37" t="str">
        <f>'2023 roboczy'!K331</f>
        <v>Wleń</v>
      </c>
      <c r="G364" s="38" t="str">
        <f>'2023 roboczy'!L331</f>
        <v>ul. Bohaterów Nysy 23/24</v>
      </c>
    </row>
    <row r="365" spans="1:7">
      <c r="A365" s="16">
        <v>324</v>
      </c>
      <c r="B365" s="126"/>
      <c r="C365" s="128">
        <f>'2023 roboczy'!D332</f>
        <v>45250</v>
      </c>
      <c r="D365" s="54" t="str">
        <f>'2023 roboczy'!B332</f>
        <v>poniedziałek</v>
      </c>
      <c r="E365" s="24" t="str">
        <f>'2023 roboczy'!J332</f>
        <v>Apteka Przyjazna</v>
      </c>
      <c r="F365" s="37" t="str">
        <f>'2023 roboczy'!K332</f>
        <v>Lubomierz</v>
      </c>
      <c r="G365" s="38" t="str">
        <f>'2023 roboczy'!L332</f>
        <v>ul. Gryfiogórska 6</v>
      </c>
    </row>
    <row r="366" spans="1:7">
      <c r="A366" s="16">
        <v>325</v>
      </c>
      <c r="B366" s="126"/>
      <c r="C366" s="128">
        <f>'2023 roboczy'!D333</f>
        <v>45251</v>
      </c>
      <c r="D366" s="54" t="str">
        <f>'2023 roboczy'!B333</f>
        <v>wtorek</v>
      </c>
      <c r="E366" s="24" t="str">
        <f>'2023 roboczy'!J333</f>
        <v>Apteka Przyjazna</v>
      </c>
      <c r="F366" s="37" t="str">
        <f>'2023 roboczy'!K333</f>
        <v>Lubomierz</v>
      </c>
      <c r="G366" s="38" t="str">
        <f>'2023 roboczy'!L333</f>
        <v>ul. Gryfiogórska 6</v>
      </c>
    </row>
    <row r="367" spans="1:7">
      <c r="A367" s="16">
        <v>326</v>
      </c>
      <c r="B367" s="126"/>
      <c r="C367" s="128">
        <f>'2023 roboczy'!D334</f>
        <v>45252</v>
      </c>
      <c r="D367" s="54" t="str">
        <f>'2023 roboczy'!B334</f>
        <v>środa</v>
      </c>
      <c r="E367" s="24" t="str">
        <f>'2023 roboczy'!J334</f>
        <v>Apteka Przyjazna</v>
      </c>
      <c r="F367" s="37" t="str">
        <f>'2023 roboczy'!K334</f>
        <v>Lubomierz</v>
      </c>
      <c r="G367" s="38" t="str">
        <f>'2023 roboczy'!L334</f>
        <v>ul. Gryfiogórska 6</v>
      </c>
    </row>
    <row r="368" spans="1:7">
      <c r="A368" s="16">
        <v>327</v>
      </c>
      <c r="B368" s="126"/>
      <c r="C368" s="128">
        <f>'2023 roboczy'!D335</f>
        <v>45253</v>
      </c>
      <c r="D368" s="54" t="str">
        <f>'2023 roboczy'!B335</f>
        <v>czwartek</v>
      </c>
      <c r="E368" s="24" t="str">
        <f>'2023 roboczy'!J335</f>
        <v>Apteka Przyjazna</v>
      </c>
      <c r="F368" s="37" t="str">
        <f>'2023 roboczy'!K335</f>
        <v>Lubomierz</v>
      </c>
      <c r="G368" s="38" t="str">
        <f>'2023 roboczy'!L335</f>
        <v>ul. Gryfiogórska 6</v>
      </c>
    </row>
    <row r="369" spans="1:7">
      <c r="A369" s="16">
        <v>328</v>
      </c>
      <c r="B369" s="126"/>
      <c r="C369" s="128">
        <f>'2023 roboczy'!D336</f>
        <v>45254</v>
      </c>
      <c r="D369" s="54" t="str">
        <f>'2023 roboczy'!B336</f>
        <v>piątek</v>
      </c>
      <c r="E369" s="24" t="str">
        <f>'2023 roboczy'!J336</f>
        <v>Apteka Przyjazna</v>
      </c>
      <c r="F369" s="37" t="str">
        <f>'2023 roboczy'!K336</f>
        <v>Lubomierz</v>
      </c>
      <c r="G369" s="38" t="str">
        <f>'2023 roboczy'!L336</f>
        <v>ul. Gryfiogórska 6</v>
      </c>
    </row>
    <row r="370" spans="1:7">
      <c r="A370" s="16">
        <v>329</v>
      </c>
      <c r="B370" s="126"/>
      <c r="C370" s="128">
        <f>'2023 roboczy'!D337</f>
        <v>45255</v>
      </c>
      <c r="D370" s="54" t="str">
        <f>'2023 roboczy'!B337</f>
        <v>sobota</v>
      </c>
      <c r="E370" s="24" t="str">
        <f>'2023 roboczy'!J337</f>
        <v>Apteka Przyjazna</v>
      </c>
      <c r="F370" s="37" t="str">
        <f>'2023 roboczy'!K337</f>
        <v>Lubomierz</v>
      </c>
      <c r="G370" s="38" t="str">
        <f>'2023 roboczy'!L337</f>
        <v>ul. Gryfiogórska 6</v>
      </c>
    </row>
    <row r="371" spans="1:7">
      <c r="A371" s="16">
        <v>330</v>
      </c>
      <c r="B371" s="126"/>
      <c r="C371" s="128">
        <f>'2023 roboczy'!D338</f>
        <v>45256</v>
      </c>
      <c r="D371" s="54" t="str">
        <f>'2023 roboczy'!B338</f>
        <v>niedziela</v>
      </c>
      <c r="E371" s="24" t="str">
        <f>'2023 roboczy'!J338</f>
        <v>Apteka Przyjazna</v>
      </c>
      <c r="F371" s="37" t="str">
        <f>'2023 roboczy'!K338</f>
        <v>Lubomierz</v>
      </c>
      <c r="G371" s="38" t="str">
        <f>'2023 roboczy'!L338</f>
        <v>ul. Gryfiogórska 6</v>
      </c>
    </row>
    <row r="372" spans="1:7">
      <c r="A372" s="16">
        <v>331</v>
      </c>
      <c r="B372" s="126"/>
      <c r="C372" s="128">
        <f>'2023 roboczy'!D339</f>
        <v>45257</v>
      </c>
      <c r="D372" s="54" t="str">
        <f>'2023 roboczy'!B339</f>
        <v>poniedziałek</v>
      </c>
      <c r="E372" s="24" t="str">
        <f>'2023 roboczy'!J339</f>
        <v>Apteka Mixtura</v>
      </c>
      <c r="F372" s="37" t="str">
        <f>'2023 roboczy'!K339</f>
        <v>Mirsk</v>
      </c>
      <c r="G372" s="38" t="str">
        <f>'2023 roboczy'!L339</f>
        <v>pl. Wolności 35-36</v>
      </c>
    </row>
    <row r="373" spans="1:7">
      <c r="A373" s="16">
        <v>332</v>
      </c>
      <c r="B373" s="126"/>
      <c r="C373" s="128">
        <f>'2023 roboczy'!D340</f>
        <v>45258</v>
      </c>
      <c r="D373" s="54" t="str">
        <f>'2023 roboczy'!B340</f>
        <v>wtorek</v>
      </c>
      <c r="E373" s="24" t="str">
        <f>'2023 roboczy'!J340</f>
        <v>Apteka Mixtura</v>
      </c>
      <c r="F373" s="37" t="str">
        <f>'2023 roboczy'!K340</f>
        <v>Mirsk</v>
      </c>
      <c r="G373" s="38" t="str">
        <f>'2023 roboczy'!L340</f>
        <v>pl. Wolności 35-36</v>
      </c>
    </row>
    <row r="374" spans="1:7">
      <c r="A374" s="16">
        <v>333</v>
      </c>
      <c r="B374" s="126"/>
      <c r="C374" s="128">
        <f>'2023 roboczy'!D341</f>
        <v>45259</v>
      </c>
      <c r="D374" s="54" t="str">
        <f>'2023 roboczy'!B341</f>
        <v>środa</v>
      </c>
      <c r="E374" s="24" t="str">
        <f>'2023 roboczy'!J341</f>
        <v>Apteka Mixtura</v>
      </c>
      <c r="F374" s="37" t="str">
        <f>'2023 roboczy'!K341</f>
        <v>Mirsk</v>
      </c>
      <c r="G374" s="38" t="str">
        <f>'2023 roboczy'!L341</f>
        <v>pl. Wolności 35-36</v>
      </c>
    </row>
    <row r="375" spans="1:7">
      <c r="A375" s="16">
        <v>334</v>
      </c>
      <c r="B375" s="126"/>
      <c r="C375" s="128">
        <f>'2023 roboczy'!D342</f>
        <v>45260</v>
      </c>
      <c r="D375" s="54" t="str">
        <f>'2023 roboczy'!B342</f>
        <v>czwartek</v>
      </c>
      <c r="E375" s="24" t="str">
        <f>'2023 roboczy'!J342</f>
        <v>Apteka Mixtura</v>
      </c>
      <c r="F375" s="37" t="str">
        <f>'2023 roboczy'!K342</f>
        <v>Mirsk</v>
      </c>
      <c r="G375" s="38" t="str">
        <f>'2023 roboczy'!L342</f>
        <v>pl. Wolności 35-36</v>
      </c>
    </row>
    <row r="376" spans="1:7">
      <c r="A376" s="16">
        <v>335</v>
      </c>
      <c r="B376" s="126"/>
      <c r="C376" s="128">
        <f>'2023 roboczy'!D343</f>
        <v>45261</v>
      </c>
      <c r="D376" s="54" t="str">
        <f>'2023 roboczy'!B343</f>
        <v>piątek</v>
      </c>
      <c r="E376" s="24" t="str">
        <f>'2023 roboczy'!J343</f>
        <v>Apteka Mixtura</v>
      </c>
      <c r="F376" s="37" t="str">
        <f>'2023 roboczy'!K343</f>
        <v>Mirsk</v>
      </c>
      <c r="G376" s="38" t="str">
        <f>'2023 roboczy'!L343</f>
        <v>pl. Wolności 35-36</v>
      </c>
    </row>
    <row r="377" spans="1:7">
      <c r="A377" s="16">
        <v>336</v>
      </c>
      <c r="B377" s="126"/>
      <c r="C377" s="128">
        <f>'2023 roboczy'!D344</f>
        <v>45262</v>
      </c>
      <c r="D377" s="54" t="str">
        <f>'2023 roboczy'!B344</f>
        <v>sobota</v>
      </c>
      <c r="E377" s="24" t="str">
        <f>'2023 roboczy'!J344</f>
        <v>Apteka Mixtura</v>
      </c>
      <c r="F377" s="37" t="str">
        <f>'2023 roboczy'!K344</f>
        <v>Mirsk</v>
      </c>
      <c r="G377" s="38" t="str">
        <f>'2023 roboczy'!L344</f>
        <v>pl. Wolności 35-36</v>
      </c>
    </row>
    <row r="378" spans="1:7">
      <c r="A378" s="16">
        <v>337</v>
      </c>
      <c r="B378" s="126"/>
      <c r="C378" s="128">
        <f>'2023 roboczy'!D345</f>
        <v>45263</v>
      </c>
      <c r="D378" s="54" t="str">
        <f>'2023 roboczy'!B345</f>
        <v>niedziela</v>
      </c>
      <c r="E378" s="24" t="str">
        <f>'2023 roboczy'!J345</f>
        <v>Apteka Mixtura</v>
      </c>
      <c r="F378" s="37" t="str">
        <f>'2023 roboczy'!K345</f>
        <v>Mirsk</v>
      </c>
      <c r="G378" s="38" t="str">
        <f>'2023 roboczy'!L345</f>
        <v>pl. Wolności 35-36</v>
      </c>
    </row>
    <row r="379" spans="1:7">
      <c r="A379" s="16">
        <v>338</v>
      </c>
      <c r="B379" s="126"/>
      <c r="C379" s="128">
        <f>'2023 roboczy'!D346</f>
        <v>45264</v>
      </c>
      <c r="D379" s="54" t="str">
        <f>'2023 roboczy'!B346</f>
        <v>poniedziałek</v>
      </c>
      <c r="E379" s="24" t="str">
        <f>'2023 roboczy'!J346</f>
        <v>Apteka Nowa Apteka pod Gryfem</v>
      </c>
      <c r="F379" s="37" t="str">
        <f>'2023 roboczy'!K346</f>
        <v>Gryfów Śląski</v>
      </c>
      <c r="G379" s="38" t="str">
        <f>'2023 roboczy'!L346</f>
        <v>ul. Jeleniogórska 5</v>
      </c>
    </row>
    <row r="380" spans="1:7">
      <c r="A380" s="16">
        <v>339</v>
      </c>
      <c r="B380" s="126"/>
      <c r="C380" s="128">
        <f>'2023 roboczy'!D347</f>
        <v>45265</v>
      </c>
      <c r="D380" s="54" t="str">
        <f>'2023 roboczy'!B347</f>
        <v>wtorek</v>
      </c>
      <c r="E380" s="24" t="str">
        <f>'2023 roboczy'!J347</f>
        <v>Apteka Nowa Apteka pod Gryfem</v>
      </c>
      <c r="F380" s="37" t="str">
        <f>'2023 roboczy'!K347</f>
        <v>Gryfów Śląski</v>
      </c>
      <c r="G380" s="38" t="str">
        <f>'2023 roboczy'!L347</f>
        <v>ul. Jeleniogórska 5</v>
      </c>
    </row>
    <row r="381" spans="1:7">
      <c r="A381" s="16">
        <v>340</v>
      </c>
      <c r="B381" s="126"/>
      <c r="C381" s="128">
        <f>'2023 roboczy'!D348</f>
        <v>45266</v>
      </c>
      <c r="D381" s="54" t="str">
        <f>'2023 roboczy'!B348</f>
        <v>środa</v>
      </c>
      <c r="E381" s="24" t="str">
        <f>'2023 roboczy'!J348</f>
        <v>Apteka Nowa Apteka pod Gryfem</v>
      </c>
      <c r="F381" s="37" t="str">
        <f>'2023 roboczy'!K348</f>
        <v>Gryfów Śląski</v>
      </c>
      <c r="G381" s="38" t="str">
        <f>'2023 roboczy'!L348</f>
        <v>ul. Jeleniogórska 5</v>
      </c>
    </row>
    <row r="382" spans="1:7">
      <c r="A382" s="16">
        <v>341</v>
      </c>
      <c r="B382" s="126"/>
      <c r="C382" s="128">
        <f>'2023 roboczy'!D349</f>
        <v>45267</v>
      </c>
      <c r="D382" s="54" t="str">
        <f>'2023 roboczy'!B349</f>
        <v>czwartek</v>
      </c>
      <c r="E382" s="24" t="str">
        <f>'2023 roboczy'!J349</f>
        <v>Apteka Nowa Apteka pod Gryfem</v>
      </c>
      <c r="F382" s="37" t="str">
        <f>'2023 roboczy'!K349</f>
        <v>Gryfów Śląski</v>
      </c>
      <c r="G382" s="38" t="str">
        <f>'2023 roboczy'!L349</f>
        <v>ul. Jeleniogórska 5</v>
      </c>
    </row>
    <row r="383" spans="1:7">
      <c r="A383" s="16">
        <v>342</v>
      </c>
      <c r="B383" s="126"/>
      <c r="C383" s="128">
        <f>'2023 roboczy'!D350</f>
        <v>45268</v>
      </c>
      <c r="D383" s="54" t="str">
        <f>'2023 roboczy'!B350</f>
        <v>piątek</v>
      </c>
      <c r="E383" s="24" t="str">
        <f>'2023 roboczy'!J350</f>
        <v>Apteka Nowa Apteka pod Gryfem</v>
      </c>
      <c r="F383" s="37" t="str">
        <f>'2023 roboczy'!K350</f>
        <v>Gryfów Śląski</v>
      </c>
      <c r="G383" s="38" t="str">
        <f>'2023 roboczy'!L350</f>
        <v>ul. Jeleniogórska 5</v>
      </c>
    </row>
    <row r="384" spans="1:7">
      <c r="A384" s="16">
        <v>343</v>
      </c>
      <c r="B384" s="126"/>
      <c r="C384" s="128">
        <f>'2023 roboczy'!D351</f>
        <v>45269</v>
      </c>
      <c r="D384" s="54" t="str">
        <f>'2023 roboczy'!B351</f>
        <v>sobota</v>
      </c>
      <c r="E384" s="24" t="str">
        <f>'2023 roboczy'!J351</f>
        <v>Apteka Nowa Apteka pod Gryfem</v>
      </c>
      <c r="F384" s="37" t="str">
        <f>'2023 roboczy'!K351</f>
        <v>Gryfów Śląski</v>
      </c>
      <c r="G384" s="38" t="str">
        <f>'2023 roboczy'!L351</f>
        <v>ul. Jeleniogórska 5</v>
      </c>
    </row>
    <row r="385" spans="1:7">
      <c r="A385" s="16">
        <v>344</v>
      </c>
      <c r="B385" s="126"/>
      <c r="C385" s="128">
        <f>'2023 roboczy'!D352</f>
        <v>45270</v>
      </c>
      <c r="D385" s="54" t="str">
        <f>'2023 roboczy'!B352</f>
        <v>niedziela</v>
      </c>
      <c r="E385" s="24" t="str">
        <f>'2023 roboczy'!J352</f>
        <v>Apteka Nowa Apteka pod Gryfem</v>
      </c>
      <c r="F385" s="37" t="str">
        <f>'2023 roboczy'!K352</f>
        <v>Gryfów Śląski</v>
      </c>
      <c r="G385" s="38" t="str">
        <f>'2023 roboczy'!L352</f>
        <v>ul. Jeleniogórska 5</v>
      </c>
    </row>
    <row r="386" spans="1:7">
      <c r="A386" s="16">
        <v>345</v>
      </c>
      <c r="B386" s="126"/>
      <c r="C386" s="128">
        <f>'2023 roboczy'!D353</f>
        <v>45271</v>
      </c>
      <c r="D386" s="54" t="str">
        <f>'2023 roboczy'!B353</f>
        <v>poniedziałek</v>
      </c>
      <c r="E386" s="24" t="str">
        <f>'2023 roboczy'!J353</f>
        <v>Apteka Remedium</v>
      </c>
      <c r="F386" s="37" t="str">
        <f>'2023 roboczy'!K353</f>
        <v>Gryfów Śląski</v>
      </c>
      <c r="G386" s="38" t="str">
        <f>'2023 roboczy'!L353</f>
        <v>ul. Malownicza 1</v>
      </c>
    </row>
    <row r="387" spans="1:7">
      <c r="A387" s="16">
        <v>346</v>
      </c>
      <c r="B387" s="126"/>
      <c r="C387" s="128">
        <f>'2023 roboczy'!D354</f>
        <v>45272</v>
      </c>
      <c r="D387" s="54" t="str">
        <f>'2023 roboczy'!B354</f>
        <v>wtorek</v>
      </c>
      <c r="E387" s="24" t="str">
        <f>'2023 roboczy'!J354</f>
        <v>Apteka Remedium</v>
      </c>
      <c r="F387" s="37" t="str">
        <f>'2023 roboczy'!K354</f>
        <v>Gryfów Śląski</v>
      </c>
      <c r="G387" s="38" t="str">
        <f>'2023 roboczy'!L354</f>
        <v>ul. Malownicza 1</v>
      </c>
    </row>
    <row r="388" spans="1:7">
      <c r="A388" s="16">
        <v>347</v>
      </c>
      <c r="B388" s="126"/>
      <c r="C388" s="128">
        <f>'2023 roboczy'!D355</f>
        <v>45273</v>
      </c>
      <c r="D388" s="54" t="str">
        <f>'2023 roboczy'!B355</f>
        <v>środa</v>
      </c>
      <c r="E388" s="24" t="str">
        <f>'2023 roboczy'!J355</f>
        <v>Apteka Remedium</v>
      </c>
      <c r="F388" s="37" t="str">
        <f>'2023 roboczy'!K355</f>
        <v>Gryfów Śląski</v>
      </c>
      <c r="G388" s="38" t="str">
        <f>'2023 roboczy'!L355</f>
        <v>ul. Malownicza 1</v>
      </c>
    </row>
    <row r="389" spans="1:7">
      <c r="A389" s="16">
        <v>348</v>
      </c>
      <c r="B389" s="126"/>
      <c r="C389" s="128">
        <f>'2023 roboczy'!D356</f>
        <v>45274</v>
      </c>
      <c r="D389" s="54" t="str">
        <f>'2023 roboczy'!B356</f>
        <v>czwartek</v>
      </c>
      <c r="E389" s="24" t="str">
        <f>'2023 roboczy'!J356</f>
        <v>Apteka Remedium</v>
      </c>
      <c r="F389" s="37" t="str">
        <f>'2023 roboczy'!K356</f>
        <v>Gryfów Śląski</v>
      </c>
      <c r="G389" s="38" t="str">
        <f>'2023 roboczy'!L356</f>
        <v>ul. Malownicza 1</v>
      </c>
    </row>
    <row r="390" spans="1:7">
      <c r="A390" s="16">
        <v>349</v>
      </c>
      <c r="B390" s="126"/>
      <c r="C390" s="128">
        <f>'2023 roboczy'!D357</f>
        <v>45275</v>
      </c>
      <c r="D390" s="54" t="str">
        <f>'2023 roboczy'!B357</f>
        <v>piątek</v>
      </c>
      <c r="E390" s="24" t="str">
        <f>'2023 roboczy'!J357</f>
        <v>Apteka Remedium</v>
      </c>
      <c r="F390" s="37" t="str">
        <f>'2023 roboczy'!K357</f>
        <v>Gryfów Śląski</v>
      </c>
      <c r="G390" s="38" t="str">
        <f>'2023 roboczy'!L357</f>
        <v>ul. Malownicza 1</v>
      </c>
    </row>
    <row r="391" spans="1:7">
      <c r="A391" s="16">
        <v>350</v>
      </c>
      <c r="B391" s="126"/>
      <c r="C391" s="128">
        <f>'2023 roboczy'!D358</f>
        <v>45276</v>
      </c>
      <c r="D391" s="54" t="str">
        <f>'2023 roboczy'!B358</f>
        <v>sobota</v>
      </c>
      <c r="E391" s="24" t="str">
        <f>'2023 roboczy'!J358</f>
        <v>Apteka Remedium</v>
      </c>
      <c r="F391" s="37" t="str">
        <f>'2023 roboczy'!K358</f>
        <v>Gryfów Śląski</v>
      </c>
      <c r="G391" s="38" t="str">
        <f>'2023 roboczy'!L358</f>
        <v>ul. Malownicza 1</v>
      </c>
    </row>
    <row r="392" spans="1:7">
      <c r="A392" s="16">
        <v>351</v>
      </c>
      <c r="B392" s="126"/>
      <c r="C392" s="128">
        <f>'2023 roboczy'!D359</f>
        <v>45277</v>
      </c>
      <c r="D392" s="54" t="str">
        <f>'2023 roboczy'!B359</f>
        <v>niedziela</v>
      </c>
      <c r="E392" s="24" t="str">
        <f>'2023 roboczy'!J359</f>
        <v>Apteka Remedium</v>
      </c>
      <c r="F392" s="37" t="str">
        <f>'2023 roboczy'!K359</f>
        <v>Gryfów Śląski</v>
      </c>
      <c r="G392" s="38" t="str">
        <f>'2023 roboczy'!L359</f>
        <v>ul. Malownicza 1</v>
      </c>
    </row>
    <row r="393" spans="1:7">
      <c r="A393" s="16">
        <v>352</v>
      </c>
      <c r="B393" s="126"/>
      <c r="C393" s="128">
        <f>'2023 roboczy'!D360</f>
        <v>45278</v>
      </c>
      <c r="D393" s="54" t="str">
        <f>'2023 roboczy'!B360</f>
        <v>poniedziałek</v>
      </c>
      <c r="E393" s="24" t="str">
        <f>'2023 roboczy'!J360</f>
        <v>Apteka Nowa Apteka pod Gryfem'</v>
      </c>
      <c r="F393" s="37" t="str">
        <f>'2023 roboczy'!K360</f>
        <v>Gryfów Śląski</v>
      </c>
      <c r="G393" s="38" t="str">
        <f>'2023 roboczy'!L360</f>
        <v>ul. Jeleniogórska 5</v>
      </c>
    </row>
    <row r="394" spans="1:7">
      <c r="A394" s="16">
        <v>353</v>
      </c>
      <c r="B394" s="126"/>
      <c r="C394" s="128">
        <f>'2023 roboczy'!D361</f>
        <v>45279</v>
      </c>
      <c r="D394" s="54" t="str">
        <f>'2023 roboczy'!B361</f>
        <v>wtorek</v>
      </c>
      <c r="E394" s="24" t="str">
        <f>'2023 roboczy'!J361</f>
        <v>Apteka Nowa Apteka pod Gryfem'</v>
      </c>
      <c r="F394" s="37" t="str">
        <f>'2023 roboczy'!K361</f>
        <v>Gryfów Śląski</v>
      </c>
      <c r="G394" s="38" t="str">
        <f>'2023 roboczy'!L361</f>
        <v>ul. Jeleniogórska 5</v>
      </c>
    </row>
    <row r="395" spans="1:7">
      <c r="A395" s="16">
        <v>354</v>
      </c>
      <c r="B395" s="126"/>
      <c r="C395" s="128">
        <f>'2023 roboczy'!D362</f>
        <v>45280</v>
      </c>
      <c r="D395" s="54" t="str">
        <f>'2023 roboczy'!B362</f>
        <v>środa</v>
      </c>
      <c r="E395" s="24" t="str">
        <f>'2023 roboczy'!J362</f>
        <v>Apteka Nowa Apteka pod Gryfem'</v>
      </c>
      <c r="F395" s="37" t="str">
        <f>'2023 roboczy'!K362</f>
        <v>Gryfów Śląski</v>
      </c>
      <c r="G395" s="38" t="str">
        <f>'2023 roboczy'!L362</f>
        <v>ul. Jeleniogórska 5</v>
      </c>
    </row>
    <row r="396" spans="1:7">
      <c r="A396" s="16">
        <v>355</v>
      </c>
      <c r="B396" s="126"/>
      <c r="C396" s="128">
        <f>'2023 roboczy'!D363</f>
        <v>45281</v>
      </c>
      <c r="D396" s="54" t="str">
        <f>'2023 roboczy'!B363</f>
        <v>czwartek</v>
      </c>
      <c r="E396" s="24" t="str">
        <f>'2023 roboczy'!J363</f>
        <v>Apteka Nowa Apteka pod Gryfem'</v>
      </c>
      <c r="F396" s="37" t="str">
        <f>'2023 roboczy'!K363</f>
        <v>Gryfów Śląski</v>
      </c>
      <c r="G396" s="38" t="str">
        <f>'2023 roboczy'!L363</f>
        <v>ul. Jeleniogórska 5</v>
      </c>
    </row>
    <row r="397" spans="1:7">
      <c r="A397" s="16">
        <v>356</v>
      </c>
      <c r="B397" s="126"/>
      <c r="C397" s="128">
        <f>'2023 roboczy'!D364</f>
        <v>45282</v>
      </c>
      <c r="D397" s="54" t="str">
        <f>'2023 roboczy'!B364</f>
        <v>piątek</v>
      </c>
      <c r="E397" s="24" t="str">
        <f>'2023 roboczy'!J364</f>
        <v>Apteka Nowa Apteka pod Gryfem'</v>
      </c>
      <c r="F397" s="37" t="str">
        <f>'2023 roboczy'!K364</f>
        <v>Gryfów Śląski</v>
      </c>
      <c r="G397" s="38" t="str">
        <f>'2023 roboczy'!L364</f>
        <v>ul. Jeleniogórska 5</v>
      </c>
    </row>
    <row r="398" spans="1:7">
      <c r="A398" s="16">
        <v>357</v>
      </c>
      <c r="B398" s="126"/>
      <c r="C398" s="128">
        <f>'2023 roboczy'!D365</f>
        <v>45283</v>
      </c>
      <c r="D398" s="54" t="str">
        <f>'2023 roboczy'!B365</f>
        <v>sobota</v>
      </c>
      <c r="E398" s="24" t="str">
        <f>'2023 roboczy'!J365</f>
        <v>Apteka Nowa Apteka pod Gryfem'</v>
      </c>
      <c r="F398" s="37" t="str">
        <f>'2023 roboczy'!K365</f>
        <v>Gryfów Śląski</v>
      </c>
      <c r="G398" s="38" t="str">
        <f>'2023 roboczy'!L365</f>
        <v>ul. Jeleniogórska 5</v>
      </c>
    </row>
    <row r="399" spans="1:7">
      <c r="A399" s="16">
        <v>358</v>
      </c>
      <c r="B399" s="126"/>
      <c r="C399" s="128">
        <f>'2023 roboczy'!D366</f>
        <v>45284</v>
      </c>
      <c r="D399" s="54" t="str">
        <f>'2023 roboczy'!B366</f>
        <v>niedziela</v>
      </c>
      <c r="E399" s="24" t="str">
        <f>'2023 roboczy'!J366</f>
        <v>Apteka pod św. Nepomucenem'</v>
      </c>
      <c r="F399" s="37" t="str">
        <f>'2023 roboczy'!K366</f>
        <v>Lwówek Śląski</v>
      </c>
      <c r="G399" s="38" t="str">
        <f>'2023 roboczy'!L366</f>
        <v>ul. Kościelna 23</v>
      </c>
    </row>
    <row r="400" spans="1:7">
      <c r="A400" s="16">
        <v>359</v>
      </c>
      <c r="B400" s="126"/>
      <c r="C400" s="128">
        <f>'2023 roboczy'!D367</f>
        <v>45285</v>
      </c>
      <c r="D400" s="54" t="str">
        <f>'2023 roboczy'!B367</f>
        <v>poniedziałek</v>
      </c>
      <c r="E400" s="24" t="str">
        <f>'2023 roboczy'!J367</f>
        <v>Apteka Remedium'</v>
      </c>
      <c r="F400" s="37" t="str">
        <f>'2023 roboczy'!K367</f>
        <v>Gryfów Śląski</v>
      </c>
      <c r="G400" s="38" t="str">
        <f>'2023 roboczy'!L367</f>
        <v>ul. Malownicza 1</v>
      </c>
    </row>
    <row r="401" spans="1:8">
      <c r="A401" s="16">
        <v>360</v>
      </c>
      <c r="B401" s="126"/>
      <c r="C401" s="128">
        <f>'2023 roboczy'!D368</f>
        <v>45286</v>
      </c>
      <c r="D401" s="54" t="str">
        <f>'2023 roboczy'!B368</f>
        <v>wtorek</v>
      </c>
      <c r="E401" s="24" t="str">
        <f>'2023 roboczy'!J368</f>
        <v>Apteka Nowa Apteka pod Gryfem'</v>
      </c>
      <c r="F401" s="37" t="str">
        <f>'2023 roboczy'!K368</f>
        <v>Gryfów Śląski</v>
      </c>
      <c r="G401" s="38" t="str">
        <f>'2023 roboczy'!L368</f>
        <v>ul. Jeleniogórska 5</v>
      </c>
    </row>
    <row r="402" spans="1:8">
      <c r="A402" s="16">
        <v>361</v>
      </c>
      <c r="B402" s="126"/>
      <c r="C402" s="128">
        <f>'2023 roboczy'!D369</f>
        <v>45287</v>
      </c>
      <c r="D402" s="54" t="str">
        <f>'2023 roboczy'!B369</f>
        <v>środa</v>
      </c>
      <c r="E402" s="24" t="str">
        <f>'2023 roboczy'!J369</f>
        <v>Apteka Remedium'</v>
      </c>
      <c r="F402" s="37" t="str">
        <f>'2023 roboczy'!K369</f>
        <v>Gryfów Śląski</v>
      </c>
      <c r="G402" s="38" t="str">
        <f>'2023 roboczy'!L369</f>
        <v>ul. Malownicza 1</v>
      </c>
    </row>
    <row r="403" spans="1:8">
      <c r="A403" s="16">
        <v>362</v>
      </c>
      <c r="B403" s="126"/>
      <c r="C403" s="128">
        <f>'2023 roboczy'!D370</f>
        <v>45288</v>
      </c>
      <c r="D403" s="54" t="str">
        <f>'2023 roboczy'!B370</f>
        <v>czwartek</v>
      </c>
      <c r="E403" s="24" t="str">
        <f>'2023 roboczy'!J370</f>
        <v>Apteka Remedium'</v>
      </c>
      <c r="F403" s="37" t="str">
        <f>'2023 roboczy'!K370</f>
        <v>Gryfów Śląski</v>
      </c>
      <c r="G403" s="38" t="str">
        <f>'2023 roboczy'!L370</f>
        <v>ul. Malownicza 1</v>
      </c>
    </row>
    <row r="404" spans="1:8">
      <c r="A404" s="16">
        <v>363</v>
      </c>
      <c r="B404" s="126"/>
      <c r="C404" s="128">
        <f>'2023 roboczy'!D371</f>
        <v>45289</v>
      </c>
      <c r="D404" s="54" t="str">
        <f>'2023 roboczy'!B371</f>
        <v>piątek</v>
      </c>
      <c r="E404" s="24" t="str">
        <f>'2023 roboczy'!J371</f>
        <v>Apteka Remedium'</v>
      </c>
      <c r="F404" s="37" t="str">
        <f>'2023 roboczy'!K371</f>
        <v>Gryfów Śląski</v>
      </c>
      <c r="G404" s="38" t="str">
        <f>'2023 roboczy'!L371</f>
        <v>ul. Malownicza 1</v>
      </c>
    </row>
    <row r="405" spans="1:8">
      <c r="A405" s="16">
        <v>364</v>
      </c>
      <c r="B405" s="126"/>
      <c r="C405" s="128">
        <f>'2023 roboczy'!D372</f>
        <v>45290</v>
      </c>
      <c r="D405" s="54" t="str">
        <f>'2023 roboczy'!B372</f>
        <v>sobota</v>
      </c>
      <c r="E405" s="24" t="str">
        <f>'2023 roboczy'!J372</f>
        <v>Apteka Remedium'</v>
      </c>
      <c r="F405" s="37" t="str">
        <f>'2023 roboczy'!K372</f>
        <v>Gryfów Śląski</v>
      </c>
      <c r="G405" s="38" t="str">
        <f>'2023 roboczy'!L372</f>
        <v>ul. Malownicza 1</v>
      </c>
    </row>
    <row r="406" spans="1:8">
      <c r="A406" s="56">
        <v>365</v>
      </c>
      <c r="B406" s="126"/>
      <c r="C406" s="129">
        <f>'2023 roboczy'!D373</f>
        <v>45291</v>
      </c>
      <c r="D406" s="130" t="str">
        <f>'2023 roboczy'!B373</f>
        <v>niedziela</v>
      </c>
      <c r="E406" s="122" t="str">
        <f>'2023 roboczy'!J373</f>
        <v>Apteka Remedium'</v>
      </c>
      <c r="F406" s="123" t="str">
        <f>'2023 roboczy'!K373</f>
        <v>Gryfów Śląski</v>
      </c>
      <c r="G406" s="124" t="str">
        <f>'2023 roboczy'!L373</f>
        <v>ul. Malownicza 1</v>
      </c>
    </row>
    <row r="407" spans="1:8" ht="9" customHeight="1">
      <c r="A407" s="6"/>
      <c r="B407" s="6"/>
      <c r="C407" s="6"/>
      <c r="D407" s="59"/>
      <c r="E407" s="60"/>
    </row>
    <row r="408" spans="1:8" ht="14.25" customHeight="1">
      <c r="B408" s="63"/>
      <c r="C408" s="137" t="s">
        <v>26</v>
      </c>
      <c r="D408" s="137"/>
      <c r="E408" s="138" t="s">
        <v>27</v>
      </c>
      <c r="F408" s="138"/>
      <c r="G408" s="63"/>
      <c r="H408" s="64"/>
    </row>
    <row r="409" spans="1:8">
      <c r="B409" s="72"/>
      <c r="C409" s="140" t="s">
        <v>31</v>
      </c>
      <c r="D409" s="140"/>
      <c r="E409" s="139" t="s">
        <v>32</v>
      </c>
      <c r="F409" s="139"/>
    </row>
    <row r="410" spans="1:8">
      <c r="B410" s="72"/>
      <c r="C410" s="140"/>
      <c r="D410" s="140"/>
      <c r="E410" s="139" t="s">
        <v>33</v>
      </c>
      <c r="F410" s="139"/>
    </row>
    <row r="411" spans="1:8">
      <c r="B411" s="72"/>
      <c r="C411" s="140"/>
      <c r="D411" s="140"/>
      <c r="E411" s="139" t="s">
        <v>34</v>
      </c>
      <c r="F411" s="139"/>
    </row>
    <row r="413" spans="1:8">
      <c r="A413" s="57"/>
      <c r="B413" s="57"/>
      <c r="C413" s="57"/>
      <c r="D413" s="57"/>
      <c r="E413" s="57"/>
      <c r="F413" s="57"/>
      <c r="G413" s="57"/>
    </row>
  </sheetData>
  <mergeCells count="27">
    <mergeCell ref="E409:F409"/>
    <mergeCell ref="E410:F410"/>
    <mergeCell ref="E411:F411"/>
    <mergeCell ref="C409:D411"/>
    <mergeCell ref="C138:D139"/>
    <mergeCell ref="B276:G276"/>
    <mergeCell ref="C341:D341"/>
    <mergeCell ref="E341:F341"/>
    <mergeCell ref="B343:G343"/>
    <mergeCell ref="C408:D408"/>
    <mergeCell ref="E408:F408"/>
    <mergeCell ref="B141:G141"/>
    <mergeCell ref="C206:D206"/>
    <mergeCell ref="E206:F206"/>
    <mergeCell ref="B208:G208"/>
    <mergeCell ref="C274:D274"/>
    <mergeCell ref="E274:F274"/>
    <mergeCell ref="B72:G72"/>
    <mergeCell ref="C137:D137"/>
    <mergeCell ref="E137:F137"/>
    <mergeCell ref="E138:F138"/>
    <mergeCell ref="E139:F139"/>
    <mergeCell ref="F5:G5"/>
    <mergeCell ref="B6:G6"/>
    <mergeCell ref="J8:N8"/>
    <mergeCell ref="C70:D70"/>
    <mergeCell ref="E70:F70"/>
  </mergeCells>
  <conditionalFormatting sqref="C75:C135">
    <cfRule type="cellIs" dxfId="25" priority="14" operator="equal">
      <formula>"niedziela"</formula>
    </cfRule>
    <cfRule type="cellIs" dxfId="24" priority="15" operator="equal">
      <formula>"sobota"</formula>
    </cfRule>
    <cfRule type="expression" dxfId="23" priority="13" stopIfTrue="1">
      <formula>OR(B75=$K$9,B75=$K$10,B75=$K$11,B75=$K$12,B75=$K$13,B75=$K$14,B75=$K$15,B75=$K$16,B75=$K$17,B75=$K$18,B75=$K$19,B75=$K$20,B75=$K$21)</formula>
    </cfRule>
  </conditionalFormatting>
  <conditionalFormatting sqref="C144:C204">
    <cfRule type="cellIs" dxfId="22" priority="11" operator="equal">
      <formula>"niedziela"</formula>
    </cfRule>
    <cfRule type="cellIs" dxfId="21" priority="12" operator="equal">
      <formula>"sobota"</formula>
    </cfRule>
    <cfRule type="expression" dxfId="20" priority="10" stopIfTrue="1">
      <formula>OR(B144=$K$9,B144=$K$10,B144=$K$11,B144=$K$12,B144=$K$13,B144=$K$14,B144=$K$15,B144=$K$16,B144=$K$17,B144=$K$18,B144=$K$19,B144=$K$20,B144=$K$21)</formula>
    </cfRule>
  </conditionalFormatting>
  <conditionalFormatting sqref="C211:C272">
    <cfRule type="cellIs" dxfId="19" priority="8" operator="equal">
      <formula>"niedziela"</formula>
    </cfRule>
    <cfRule type="cellIs" dxfId="18" priority="9" operator="equal">
      <formula>"sobota"</formula>
    </cfRule>
    <cfRule type="expression" dxfId="17" priority="7" stopIfTrue="1">
      <formula>OR(B211=$K$9,B211=$K$10,B211=$K$11,B211=$K$12,B211=$K$13,B211=$K$14,B211=$K$15,B211=$K$16,B211=$K$17,B211=$K$18,B211=$K$19,B211=$K$20,B211=$K$21)</formula>
    </cfRule>
  </conditionalFormatting>
  <conditionalFormatting sqref="C279:C339">
    <cfRule type="cellIs" dxfId="16" priority="5" operator="equal">
      <formula>"niedziela"</formula>
    </cfRule>
    <cfRule type="cellIs" dxfId="15" priority="6" operator="equal">
      <formula>"sobota"</formula>
    </cfRule>
    <cfRule type="expression" dxfId="14" priority="4" stopIfTrue="1">
      <formula>OR(B279=$K$9,B279=$K$10,B279=$K$11,B279=$K$12,B279=$K$13,B279=$K$14,B279=$K$15,B279=$K$16,B279=$K$17,B279=$K$18,B279=$K$19,B279=$K$20,B279=$K$21)</formula>
    </cfRule>
  </conditionalFormatting>
  <conditionalFormatting sqref="C346:C406">
    <cfRule type="cellIs" dxfId="13" priority="2" operator="equal">
      <formula>"niedziela"</formula>
    </cfRule>
    <cfRule type="cellIs" dxfId="12" priority="3" operator="equal">
      <formula>"sobota"</formula>
    </cfRule>
    <cfRule type="expression" dxfId="11" priority="1" stopIfTrue="1">
      <formula>OR(B346=$K$9,B346=$K$10,B346=$K$11,B346=$K$12,B346=$K$13,B346=$K$14,B346=$K$15,B346=$K$16,B346=$K$17,B346=$K$18,B346=$K$19,B346=$K$20,B346=$K$21)</formula>
    </cfRule>
  </conditionalFormatting>
  <printOptions horizontalCentered="1"/>
  <pageMargins left="0.59055118110236204" right="0.59055118110236204" top="0.59055118110236204" bottom="0.59055118110236204" header="0.196850393700787" footer="0.196850393700787"/>
  <pageSetup paperSize="9" scale="76" fitToWidth="0" orientation="portrait" r:id="rId1"/>
  <rowBreaks count="5" manualBreakCount="5">
    <brk id="71" max="6" man="1"/>
    <brk id="140" max="6" man="1"/>
    <brk id="207" max="6" man="1"/>
    <brk id="275" max="6" man="1"/>
    <brk id="342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8"/>
  <sheetViews>
    <sheetView view="pageBreakPreview" zoomScaleNormal="100" workbookViewId="0">
      <selection activeCell="J18" sqref="J18"/>
    </sheetView>
  </sheetViews>
  <sheetFormatPr defaultColWidth="9" defaultRowHeight="14.25"/>
  <cols>
    <col min="1" max="1" width="28.625" customWidth="1"/>
    <col min="2" max="2" width="13.625" customWidth="1"/>
    <col min="3" max="3" width="24.875" customWidth="1"/>
    <col min="4" max="4" width="19.375" customWidth="1"/>
    <col min="5" max="5" width="12.25" customWidth="1"/>
    <col min="6" max="6" width="14.75" customWidth="1"/>
    <col min="9" max="9" width="17.5" customWidth="1"/>
    <col min="10" max="10" width="16.5" customWidth="1"/>
  </cols>
  <sheetData>
    <row r="2" spans="1:11" ht="39" customHeight="1">
      <c r="A2" s="141" t="str">
        <f>"Godziny pracy aptek z terenu Powiatu Lwóweckiego w "&amp;TEXT(H2,0)&amp;" roku 
(poza dniami, w których wyznaczona apteka pełni dyżur)"</f>
        <v>Godziny pracy aptek z terenu Powiatu Lwóweckiego w 2023 roku 
(poza dniami, w których wyznaczona apteka pełni dyżur)</v>
      </c>
      <c r="B2" s="141"/>
      <c r="C2" s="141"/>
      <c r="D2" s="141"/>
      <c r="E2" s="141"/>
      <c r="F2" s="141"/>
      <c r="H2">
        <f>'2023 roboczy'!R4</f>
        <v>2023</v>
      </c>
    </row>
    <row r="3" spans="1:11" ht="39" customHeight="1">
      <c r="A3" s="3"/>
      <c r="B3" s="3"/>
      <c r="C3" s="3"/>
      <c r="D3" s="3"/>
      <c r="E3" s="3"/>
      <c r="F3" s="3"/>
    </row>
    <row r="4" spans="1:11" ht="16.5" customHeight="1">
      <c r="D4" s="142" t="s">
        <v>35</v>
      </c>
      <c r="E4" s="143"/>
      <c r="F4" s="144"/>
    </row>
    <row r="5" spans="1:11">
      <c r="A5" s="80" t="s">
        <v>8</v>
      </c>
      <c r="B5" s="81" t="s">
        <v>9</v>
      </c>
      <c r="C5" s="82" t="s">
        <v>10</v>
      </c>
      <c r="D5" s="83" t="s">
        <v>36</v>
      </c>
      <c r="E5" s="84" t="s">
        <v>37</v>
      </c>
      <c r="F5" s="85" t="s">
        <v>38</v>
      </c>
    </row>
    <row r="6" spans="1:11" s="72" customFormat="1">
      <c r="A6" s="86" t="s">
        <v>39</v>
      </c>
      <c r="B6" s="87" t="s">
        <v>40</v>
      </c>
      <c r="C6" s="88" t="s">
        <v>41</v>
      </c>
      <c r="D6" s="89" t="s">
        <v>42</v>
      </c>
      <c r="E6" s="90" t="s">
        <v>43</v>
      </c>
      <c r="F6" s="91" t="s">
        <v>44</v>
      </c>
      <c r="I6" s="105"/>
      <c r="J6" s="106"/>
      <c r="K6" s="106"/>
    </row>
    <row r="7" spans="1:11" s="72" customFormat="1" ht="18" customHeight="1">
      <c r="A7" s="92" t="s">
        <v>45</v>
      </c>
      <c r="B7" s="93" t="s">
        <v>40</v>
      </c>
      <c r="C7" s="94" t="s">
        <v>46</v>
      </c>
      <c r="D7" s="50" t="s">
        <v>47</v>
      </c>
      <c r="E7" s="51" t="s">
        <v>48</v>
      </c>
      <c r="F7" s="95" t="s">
        <v>44</v>
      </c>
    </row>
    <row r="8" spans="1:11" s="72" customFormat="1" ht="18" customHeight="1">
      <c r="A8" s="92" t="s">
        <v>49</v>
      </c>
      <c r="B8" s="93" t="s">
        <v>40</v>
      </c>
      <c r="C8" s="94" t="s">
        <v>50</v>
      </c>
      <c r="D8" s="50" t="s">
        <v>47</v>
      </c>
      <c r="E8" s="51" t="s">
        <v>48</v>
      </c>
      <c r="F8" s="95" t="s">
        <v>44</v>
      </c>
    </row>
    <row r="9" spans="1:11" s="72" customFormat="1" ht="18" customHeight="1">
      <c r="A9" s="92" t="s">
        <v>51</v>
      </c>
      <c r="B9" s="93" t="s">
        <v>40</v>
      </c>
      <c r="C9" s="94" t="s">
        <v>52</v>
      </c>
      <c r="D9" s="50" t="s">
        <v>47</v>
      </c>
      <c r="E9" s="51" t="s">
        <v>53</v>
      </c>
      <c r="F9" s="95" t="s">
        <v>44</v>
      </c>
    </row>
    <row r="10" spans="1:11" s="72" customFormat="1" ht="18" customHeight="1">
      <c r="A10" s="92" t="s">
        <v>54</v>
      </c>
      <c r="B10" s="93" t="s">
        <v>55</v>
      </c>
      <c r="C10" s="94" t="s">
        <v>56</v>
      </c>
      <c r="D10" s="50" t="s">
        <v>47</v>
      </c>
      <c r="E10" s="51" t="s">
        <v>57</v>
      </c>
      <c r="F10" s="96" t="s">
        <v>44</v>
      </c>
    </row>
    <row r="11" spans="1:11" s="72" customFormat="1" ht="18" customHeight="1">
      <c r="A11" s="92" t="s">
        <v>58</v>
      </c>
      <c r="B11" s="93" t="s">
        <v>59</v>
      </c>
      <c r="C11" s="94" t="s">
        <v>60</v>
      </c>
      <c r="D11" s="50" t="s">
        <v>61</v>
      </c>
      <c r="E11" s="51" t="s">
        <v>57</v>
      </c>
      <c r="F11" s="96" t="s">
        <v>44</v>
      </c>
    </row>
    <row r="12" spans="1:11" s="72" customFormat="1" ht="18" customHeight="1">
      <c r="A12" s="92" t="s">
        <v>62</v>
      </c>
      <c r="B12" s="93" t="s">
        <v>59</v>
      </c>
      <c r="C12" s="94" t="s">
        <v>63</v>
      </c>
      <c r="D12" s="50" t="s">
        <v>47</v>
      </c>
      <c r="E12" s="51" t="s">
        <v>64</v>
      </c>
      <c r="F12" s="96" t="s">
        <v>44</v>
      </c>
    </row>
    <row r="13" spans="1:11" s="72" customFormat="1" ht="18" customHeight="1">
      <c r="A13" s="92" t="s">
        <v>65</v>
      </c>
      <c r="B13" s="93" t="s">
        <v>59</v>
      </c>
      <c r="C13" s="94" t="s">
        <v>66</v>
      </c>
      <c r="D13" s="50" t="s">
        <v>67</v>
      </c>
      <c r="E13" s="51" t="s">
        <v>68</v>
      </c>
      <c r="F13" s="96" t="s">
        <v>44</v>
      </c>
    </row>
    <row r="14" spans="1:11" s="72" customFormat="1" ht="19.5" customHeight="1">
      <c r="A14" s="92" t="s">
        <v>69</v>
      </c>
      <c r="B14" s="93" t="s">
        <v>59</v>
      </c>
      <c r="C14" s="94" t="s">
        <v>70</v>
      </c>
      <c r="D14" s="50" t="s">
        <v>61</v>
      </c>
      <c r="E14" s="51" t="s">
        <v>61</v>
      </c>
      <c r="F14" s="97" t="s">
        <v>44</v>
      </c>
    </row>
    <row r="15" spans="1:11" s="72" customFormat="1" ht="18" customHeight="1">
      <c r="A15" s="92" t="s">
        <v>71</v>
      </c>
      <c r="B15" s="93" t="s">
        <v>59</v>
      </c>
      <c r="C15" s="94" t="s">
        <v>72</v>
      </c>
      <c r="D15" s="50" t="s">
        <v>73</v>
      </c>
      <c r="E15" s="51" t="s">
        <v>74</v>
      </c>
      <c r="F15" s="96" t="s">
        <v>44</v>
      </c>
    </row>
    <row r="16" spans="1:11" s="72" customFormat="1" ht="18" customHeight="1">
      <c r="A16" s="92" t="s">
        <v>75</v>
      </c>
      <c r="B16" s="93" t="s">
        <v>76</v>
      </c>
      <c r="C16" s="94" t="s">
        <v>77</v>
      </c>
      <c r="D16" s="50" t="s">
        <v>74</v>
      </c>
      <c r="E16" s="51" t="s">
        <v>44</v>
      </c>
      <c r="F16" s="96" t="s">
        <v>44</v>
      </c>
    </row>
    <row r="17" spans="1:6" s="72" customFormat="1" ht="18" customHeight="1">
      <c r="A17" s="92" t="s">
        <v>78</v>
      </c>
      <c r="B17" s="93" t="s">
        <v>76</v>
      </c>
      <c r="C17" s="94" t="s">
        <v>79</v>
      </c>
      <c r="D17" s="50" t="s">
        <v>47</v>
      </c>
      <c r="E17" s="98" t="s">
        <v>80</v>
      </c>
      <c r="F17" s="96" t="s">
        <v>44</v>
      </c>
    </row>
    <row r="18" spans="1:6" s="72" customFormat="1" ht="18" customHeight="1">
      <c r="A18" s="99" t="s">
        <v>81</v>
      </c>
      <c r="B18" s="100" t="s">
        <v>82</v>
      </c>
      <c r="C18" s="101" t="s">
        <v>83</v>
      </c>
      <c r="D18" s="102" t="s">
        <v>47</v>
      </c>
      <c r="E18" s="103" t="s">
        <v>48</v>
      </c>
      <c r="F18" s="104" t="s">
        <v>44</v>
      </c>
    </row>
  </sheetData>
  <sortState xmlns:xlrd2="http://schemas.microsoft.com/office/spreadsheetml/2017/richdata2" ref="A6:G19">
    <sortCondition ref="B6:B19"/>
  </sortState>
  <mergeCells count="2">
    <mergeCell ref="A2:F2"/>
    <mergeCell ref="D4:F4"/>
  </mergeCells>
  <printOptions horizontalCentered="1"/>
  <pageMargins left="0.59055118110236204" right="0.59055118110236204" top="0.59055118110236204" bottom="0.59055118110236204" header="0.196850393700787" footer="0.196850393700787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40"/>
  <sheetViews>
    <sheetView zoomScale="85" zoomScaleNormal="85" workbookViewId="0">
      <selection activeCell="K5" sqref="K5"/>
    </sheetView>
  </sheetViews>
  <sheetFormatPr defaultColWidth="9" defaultRowHeight="14.25"/>
  <cols>
    <col min="1" max="1" width="5.875" customWidth="1"/>
    <col min="2" max="2" width="17.25" customWidth="1"/>
    <col min="3" max="3" width="4" customWidth="1"/>
    <col min="4" max="4" width="14.125" customWidth="1"/>
    <col min="5" max="5" width="4.125" customWidth="1"/>
    <col min="6" max="6" width="28" customWidth="1"/>
    <col min="7" max="7" width="9.125" customWidth="1"/>
    <col min="8" max="8" width="4.875" customWidth="1"/>
    <col min="9" max="9" width="6.625" customWidth="1"/>
    <col min="10" max="10" width="28.375" customWidth="1"/>
    <col min="11" max="11" width="13.125" customWidth="1"/>
    <col min="12" max="12" width="21.875" customWidth="1"/>
    <col min="13" max="13" width="6.625" customWidth="1"/>
    <col min="14" max="14" width="11.125" customWidth="1"/>
    <col min="15" max="15" width="13" customWidth="1"/>
    <col min="16" max="16" width="29.5" customWidth="1"/>
    <col min="17" max="17" width="15.125" customWidth="1"/>
    <col min="18" max="18" width="22.875" customWidth="1"/>
    <col min="19" max="19" width="14" customWidth="1"/>
    <col min="20" max="20" width="9.125" customWidth="1"/>
    <col min="21" max="21" width="12.75" customWidth="1"/>
  </cols>
  <sheetData>
    <row r="1" spans="1:24" ht="45" customHeight="1">
      <c r="B1" s="1" t="s">
        <v>84</v>
      </c>
      <c r="D1" s="2">
        <v>44927</v>
      </c>
      <c r="E1" s="3"/>
      <c r="F1" s="3"/>
      <c r="G1" s="3"/>
      <c r="H1" s="3"/>
      <c r="I1" s="17"/>
      <c r="J1" s="17"/>
      <c r="K1" s="17"/>
      <c r="L1" s="17"/>
      <c r="N1" s="6"/>
    </row>
    <row r="2" spans="1:24" ht="45" customHeight="1">
      <c r="B2" s="4" t="s">
        <v>85</v>
      </c>
      <c r="D2" s="5">
        <v>13</v>
      </c>
      <c r="E2" s="3"/>
      <c r="F2" s="3"/>
      <c r="G2" s="3"/>
      <c r="H2" s="3"/>
      <c r="I2" s="17"/>
      <c r="J2" s="17"/>
      <c r="K2" s="17"/>
      <c r="L2" s="17"/>
      <c r="N2" s="6"/>
    </row>
    <row r="3" spans="1:24" ht="45" customHeight="1">
      <c r="B3" s="4" t="s">
        <v>86</v>
      </c>
      <c r="D3" s="5">
        <v>6</v>
      </c>
      <c r="E3" s="3"/>
      <c r="F3" s="3"/>
      <c r="G3" s="3"/>
      <c r="H3" s="3"/>
      <c r="I3" s="17"/>
      <c r="J3" s="17"/>
      <c r="K3" s="17"/>
      <c r="L3" s="17"/>
      <c r="N3" s="6"/>
      <c r="Q3" t="s">
        <v>87</v>
      </c>
      <c r="R3" s="32" t="str">
        <f>IF(OR(MOD($R4,400)=0,AND(MOD($R4,4)=0,MOD($R4,100)&gt;0)),"TAK","NIE")</f>
        <v>NIE</v>
      </c>
    </row>
    <row r="4" spans="1:24" ht="45" customHeight="1">
      <c r="B4" s="4" t="s">
        <v>88</v>
      </c>
      <c r="D4" s="5">
        <v>13</v>
      </c>
      <c r="E4" s="3"/>
      <c r="F4" s="3"/>
      <c r="G4" s="3"/>
      <c r="H4" s="3"/>
      <c r="I4" s="17"/>
      <c r="J4" s="17"/>
      <c r="K4" s="17"/>
      <c r="L4" s="17"/>
      <c r="Q4" s="33" t="s">
        <v>89</v>
      </c>
      <c r="R4" s="34">
        <f>YEAR(D1)</f>
        <v>2023</v>
      </c>
    </row>
    <row r="5" spans="1:24" ht="51.75" customHeight="1">
      <c r="B5" s="4" t="s">
        <v>90</v>
      </c>
      <c r="D5" s="5">
        <v>7</v>
      </c>
      <c r="E5" s="6"/>
      <c r="F5" s="7"/>
      <c r="G5" s="7"/>
      <c r="H5" s="7"/>
      <c r="I5" s="7"/>
      <c r="J5" s="7"/>
      <c r="K5" s="7"/>
      <c r="L5" s="7"/>
      <c r="Q5" s="132" t="str">
        <f>"Załącznik do Uchwały Nr …../…../"&amp;TEXT(R4-2001,0)&amp;"
Rady Powiatu Lwóweckiego
z dnia ………………….. "&amp;TEXT(R4-1,0)&amp;" roku"</f>
        <v>Załącznik do Uchwały Nr …../…../22
Rady Powiatu Lwóweckiego
z dnia ………………….. 2022 roku</v>
      </c>
      <c r="R5" s="133"/>
      <c r="V5" t="str">
        <f>IF(D9=W17,"prawda","źle")</f>
        <v>prawda</v>
      </c>
    </row>
    <row r="6" spans="1:24" ht="3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34" t="str">
        <f>"Rozkład dyżurów całodobowych aptek ogólnodostępnych 
na terenie Powiatu Lwóweckiego w "&amp;TEXT(R4,0)&amp;" roku"</f>
        <v>Rozkład dyżurów całodobowych aptek ogólnodostępnych 
na terenie Powiatu Lwóweckiego w 2023 roku</v>
      </c>
      <c r="N6" s="135"/>
      <c r="O6" s="135"/>
      <c r="P6" s="135"/>
      <c r="Q6" s="135"/>
      <c r="R6" s="135"/>
    </row>
    <row r="7" spans="1:24" ht="24.75" customHeight="1">
      <c r="O7" s="18" t="s">
        <v>4</v>
      </c>
    </row>
    <row r="8" spans="1:24">
      <c r="A8" s="9" t="s">
        <v>5</v>
      </c>
      <c r="B8" s="10" t="s">
        <v>91</v>
      </c>
      <c r="C8" s="9"/>
      <c r="D8" s="10" t="s">
        <v>6</v>
      </c>
      <c r="E8" s="9" t="s">
        <v>92</v>
      </c>
      <c r="F8" s="11" t="s">
        <v>93</v>
      </c>
      <c r="G8" s="9" t="s">
        <v>94</v>
      </c>
      <c r="H8" s="9" t="s">
        <v>95</v>
      </c>
      <c r="I8" s="9" t="s">
        <v>96</v>
      </c>
      <c r="J8" s="10" t="s">
        <v>97</v>
      </c>
      <c r="K8" s="10" t="s">
        <v>9</v>
      </c>
      <c r="L8" s="10" t="s">
        <v>10</v>
      </c>
      <c r="M8" s="19" t="s">
        <v>98</v>
      </c>
      <c r="N8" s="20" t="s">
        <v>99</v>
      </c>
      <c r="O8" s="20" t="s">
        <v>7</v>
      </c>
      <c r="P8" s="11" t="s">
        <v>8</v>
      </c>
      <c r="Q8" s="11" t="s">
        <v>9</v>
      </c>
      <c r="R8" s="35" t="s">
        <v>10</v>
      </c>
      <c r="T8" s="36"/>
      <c r="U8" s="36"/>
      <c r="W8" s="6">
        <v>1</v>
      </c>
      <c r="X8" t="s">
        <v>100</v>
      </c>
    </row>
    <row r="9" spans="1:24">
      <c r="A9" s="12">
        <v>1</v>
      </c>
      <c r="B9" s="13" t="str">
        <f t="shared" ref="B9:B40" si="0">VLOOKUP(C9,$W$8:$X$14,2)</f>
        <v>niedziela</v>
      </c>
      <c r="C9" s="12">
        <f>WEEKDAY(D9,2)</f>
        <v>7</v>
      </c>
      <c r="D9" s="14">
        <f>D1</f>
        <v>44927</v>
      </c>
      <c r="E9" s="12">
        <f>D3</f>
        <v>6</v>
      </c>
      <c r="F9" s="15" t="str">
        <f t="shared" ref="F9:F72" si="1">VLOOKUP(E9,$M$385:$R$397,4)</f>
        <v>Apteka Nowa Apteka pod Gryfem''</v>
      </c>
      <c r="G9" s="12" t="b">
        <f>TRUE=(OR(D9=$W$19,D9=$W$20,D9=$W$27,D9=$W$28,D9=$W$29))</f>
        <v>0</v>
      </c>
      <c r="H9" s="12">
        <f>D5-1</f>
        <v>6</v>
      </c>
      <c r="I9" s="21" t="b">
        <f t="shared" ref="I9:I72" si="2">IF(G9=TRUE,VLOOKUP(H9,$M$406:$R$418,4))</f>
        <v>0</v>
      </c>
      <c r="J9" s="15" t="str">
        <f>IF(G9=FALSE,F9,I9)</f>
        <v>Apteka Nowa Apteka pod Gryfem''</v>
      </c>
      <c r="K9" s="15" t="str">
        <f t="shared" ref="K9:K72" si="3">IF($G9=FALSE,LOOKUP($E9,$M$385:$M$397,$Q$385:$Q$397),LOOKUP($H9,$M$406:$M$418,$Q$406:$Q$418))</f>
        <v>Gryfów Śląski</v>
      </c>
      <c r="L9" s="15" t="str">
        <f t="shared" ref="L9:L72" si="4">IF($G9=FALSE,LOOKUP($E9,$M$385:$M$397,$R$385:$R$397),LOOKUP($H9,$M$406:$M$418,$R$406:$R$418))</f>
        <v>ul. Jeleniogórska 5</v>
      </c>
      <c r="M9" s="22"/>
      <c r="N9" s="23"/>
      <c r="O9" s="13"/>
      <c r="P9" s="24" t="s">
        <v>39</v>
      </c>
      <c r="Q9" s="37" t="s">
        <v>40</v>
      </c>
      <c r="R9" s="38" t="s">
        <v>41</v>
      </c>
      <c r="S9" t="e">
        <f>_xlfn.IFS(J9=P9,"OK")</f>
        <v>#N/A</v>
      </c>
      <c r="W9" s="6">
        <v>2</v>
      </c>
      <c r="X9" t="s">
        <v>101</v>
      </c>
    </row>
    <row r="10" spans="1:24" ht="15">
      <c r="A10" s="16">
        <v>2</v>
      </c>
      <c r="B10" s="13" t="str">
        <f t="shared" si="0"/>
        <v>poniedziałek</v>
      </c>
      <c r="C10" s="12">
        <f t="shared" ref="C10:C67" si="5">WEEKDAY(D10,2)</f>
        <v>1</v>
      </c>
      <c r="D10" s="14">
        <f>D9+1</f>
        <v>44928</v>
      </c>
      <c r="E10" s="12">
        <f t="shared" ref="E10:E73" si="6">IF(C10&lt;&gt;1,E9,IF(E9+1&gt;$D$2,1,E9+1))</f>
        <v>7</v>
      </c>
      <c r="F10" s="15" t="str">
        <f t="shared" si="1"/>
        <v>Apteka Nowa Apteka pod Gryfem</v>
      </c>
      <c r="G10" s="12" t="b">
        <f t="shared" ref="G10:G73" si="7">TRUE=(OR(D10=$W$19,D10=$W$20,D10=$W$27,D10=$W$28,D10=$W$29))</f>
        <v>0</v>
      </c>
      <c r="H10" s="12">
        <f t="shared" ref="H10:H73" si="8">IF(G10=TRUE,IF(H9+1&gt;$D$4,1,H9+1),H9)</f>
        <v>6</v>
      </c>
      <c r="I10" s="21" t="b">
        <f t="shared" si="2"/>
        <v>0</v>
      </c>
      <c r="J10" s="15" t="str">
        <f t="shared" ref="J10:J73" si="9">IF(G10=FALSE,F10,I10)</f>
        <v>Apteka Nowa Apteka pod Gryfem</v>
      </c>
      <c r="K10" s="15" t="str">
        <f t="shared" si="3"/>
        <v>Gryfów Śląski</v>
      </c>
      <c r="L10" s="15" t="str">
        <f t="shared" si="4"/>
        <v>ul. Jeleniogórska 5</v>
      </c>
      <c r="M10" s="25"/>
      <c r="N10" s="26"/>
      <c r="O10" s="27"/>
      <c r="P10" s="24" t="s">
        <v>39</v>
      </c>
      <c r="Q10" s="37" t="s">
        <v>40</v>
      </c>
      <c r="R10" s="38" t="s">
        <v>41</v>
      </c>
      <c r="S10" t="str">
        <f t="shared" ref="S10:S73" si="10">_xlfn.IFS(J10=P10,"OK")</f>
        <v>OK</v>
      </c>
      <c r="W10" s="6">
        <v>3</v>
      </c>
      <c r="X10" t="s">
        <v>102</v>
      </c>
    </row>
    <row r="11" spans="1:24" ht="15">
      <c r="A11" s="16">
        <v>3</v>
      </c>
      <c r="B11" s="13" t="str">
        <f t="shared" si="0"/>
        <v>wtorek</v>
      </c>
      <c r="C11" s="12">
        <f t="shared" si="5"/>
        <v>2</v>
      </c>
      <c r="D11" s="14">
        <f t="shared" ref="D11:D74" si="11">D10+1</f>
        <v>44929</v>
      </c>
      <c r="E11" s="12">
        <f t="shared" si="6"/>
        <v>7</v>
      </c>
      <c r="F11" s="15" t="str">
        <f t="shared" si="1"/>
        <v>Apteka Nowa Apteka pod Gryfem</v>
      </c>
      <c r="G11" s="12" t="b">
        <f t="shared" si="7"/>
        <v>0</v>
      </c>
      <c r="H11" s="12">
        <f t="shared" si="8"/>
        <v>6</v>
      </c>
      <c r="I11" s="21" t="b">
        <f t="shared" si="2"/>
        <v>0</v>
      </c>
      <c r="J11" s="15" t="str">
        <f t="shared" si="9"/>
        <v>Apteka Nowa Apteka pod Gryfem</v>
      </c>
      <c r="K11" s="15" t="str">
        <f t="shared" si="3"/>
        <v>Gryfów Śląski</v>
      </c>
      <c r="L11" s="15" t="str">
        <f t="shared" si="4"/>
        <v>ul. Jeleniogórska 5</v>
      </c>
      <c r="M11" s="25"/>
      <c r="N11" s="26"/>
      <c r="O11" s="28"/>
      <c r="P11" s="24" t="s">
        <v>39</v>
      </c>
      <c r="Q11" s="37" t="s">
        <v>40</v>
      </c>
      <c r="R11" s="38" t="s">
        <v>41</v>
      </c>
      <c r="S11" t="str">
        <f t="shared" si="10"/>
        <v>OK</v>
      </c>
      <c r="W11" s="6">
        <v>4</v>
      </c>
      <c r="X11" t="s">
        <v>103</v>
      </c>
    </row>
    <row r="12" spans="1:24">
      <c r="A12" s="16">
        <v>4</v>
      </c>
      <c r="B12" s="13" t="str">
        <f t="shared" si="0"/>
        <v>środa</v>
      </c>
      <c r="C12" s="12">
        <f t="shared" si="5"/>
        <v>3</v>
      </c>
      <c r="D12" s="14">
        <f t="shared" si="11"/>
        <v>44930</v>
      </c>
      <c r="E12" s="12">
        <f t="shared" si="6"/>
        <v>7</v>
      </c>
      <c r="F12" s="15" t="str">
        <f t="shared" si="1"/>
        <v>Apteka Nowa Apteka pod Gryfem</v>
      </c>
      <c r="G12" s="12" t="b">
        <f t="shared" si="7"/>
        <v>0</v>
      </c>
      <c r="H12" s="12">
        <f t="shared" si="8"/>
        <v>6</v>
      </c>
      <c r="I12" s="21" t="b">
        <f t="shared" si="2"/>
        <v>0</v>
      </c>
      <c r="J12" s="15" t="str">
        <f t="shared" si="9"/>
        <v>Apteka Nowa Apteka pod Gryfem</v>
      </c>
      <c r="K12" s="15" t="str">
        <f t="shared" si="3"/>
        <v>Gryfów Śląski</v>
      </c>
      <c r="L12" s="15" t="str">
        <f t="shared" si="4"/>
        <v>ul. Jeleniogórska 5</v>
      </c>
      <c r="M12" s="25"/>
      <c r="N12" s="26"/>
      <c r="O12" s="26"/>
      <c r="P12" s="24" t="s">
        <v>45</v>
      </c>
      <c r="Q12" s="37" t="s">
        <v>40</v>
      </c>
      <c r="R12" s="38" t="s">
        <v>46</v>
      </c>
      <c r="S12" t="e">
        <f t="shared" si="10"/>
        <v>#N/A</v>
      </c>
      <c r="W12" s="6">
        <v>5</v>
      </c>
      <c r="X12" t="s">
        <v>104</v>
      </c>
    </row>
    <row r="13" spans="1:24" ht="15">
      <c r="A13" s="16">
        <v>5</v>
      </c>
      <c r="B13" s="13" t="str">
        <f t="shared" si="0"/>
        <v>czwartek</v>
      </c>
      <c r="C13" s="12">
        <f t="shared" si="5"/>
        <v>4</v>
      </c>
      <c r="D13" s="14">
        <f t="shared" si="11"/>
        <v>44931</v>
      </c>
      <c r="E13" s="12">
        <f t="shared" si="6"/>
        <v>7</v>
      </c>
      <c r="F13" s="15" t="str">
        <f t="shared" si="1"/>
        <v>Apteka Nowa Apteka pod Gryfem</v>
      </c>
      <c r="G13" s="12" t="b">
        <f t="shared" si="7"/>
        <v>0</v>
      </c>
      <c r="H13" s="12">
        <f t="shared" si="8"/>
        <v>6</v>
      </c>
      <c r="I13" s="21" t="b">
        <f t="shared" si="2"/>
        <v>0</v>
      </c>
      <c r="J13" s="15" t="str">
        <f t="shared" si="9"/>
        <v>Apteka Nowa Apteka pod Gryfem</v>
      </c>
      <c r="K13" s="15" t="str">
        <f t="shared" si="3"/>
        <v>Gryfów Śląski</v>
      </c>
      <c r="L13" s="15" t="str">
        <f t="shared" si="4"/>
        <v>ul. Jeleniogórska 5</v>
      </c>
      <c r="M13" s="25"/>
      <c r="N13" s="26"/>
      <c r="O13" s="29"/>
      <c r="P13" s="24" t="s">
        <v>45</v>
      </c>
      <c r="Q13" s="37" t="s">
        <v>40</v>
      </c>
      <c r="R13" s="38" t="s">
        <v>46</v>
      </c>
      <c r="S13" t="e">
        <f t="shared" si="10"/>
        <v>#N/A</v>
      </c>
      <c r="W13" s="6">
        <v>6</v>
      </c>
      <c r="X13" s="39" t="s">
        <v>37</v>
      </c>
    </row>
    <row r="14" spans="1:24" ht="15">
      <c r="A14" s="16">
        <v>6</v>
      </c>
      <c r="B14" s="13" t="str">
        <f t="shared" si="0"/>
        <v>piątek</v>
      </c>
      <c r="C14" s="12">
        <f t="shared" si="5"/>
        <v>5</v>
      </c>
      <c r="D14" s="14">
        <f t="shared" si="11"/>
        <v>44932</v>
      </c>
      <c r="E14" s="12">
        <f t="shared" si="6"/>
        <v>7</v>
      </c>
      <c r="F14" s="15" t="str">
        <f t="shared" si="1"/>
        <v>Apteka Nowa Apteka pod Gryfem</v>
      </c>
      <c r="G14" s="12" t="b">
        <f t="shared" si="7"/>
        <v>0</v>
      </c>
      <c r="H14" s="12">
        <f t="shared" si="8"/>
        <v>6</v>
      </c>
      <c r="I14" s="21" t="b">
        <f t="shared" si="2"/>
        <v>0</v>
      </c>
      <c r="J14" s="15" t="str">
        <f t="shared" si="9"/>
        <v>Apteka Nowa Apteka pod Gryfem</v>
      </c>
      <c r="K14" s="15" t="str">
        <f t="shared" si="3"/>
        <v>Gryfów Śląski</v>
      </c>
      <c r="L14" s="15" t="str">
        <f t="shared" si="4"/>
        <v>ul. Jeleniogórska 5</v>
      </c>
      <c r="M14" s="25"/>
      <c r="N14" s="26"/>
      <c r="O14" s="30"/>
      <c r="P14" s="24" t="s">
        <v>45</v>
      </c>
      <c r="Q14" s="37" t="s">
        <v>40</v>
      </c>
      <c r="R14" s="38" t="s">
        <v>46</v>
      </c>
      <c r="S14" t="e">
        <f t="shared" si="10"/>
        <v>#N/A</v>
      </c>
      <c r="U14" s="39"/>
      <c r="W14" s="6">
        <v>7</v>
      </c>
      <c r="X14" s="40" t="s">
        <v>38</v>
      </c>
    </row>
    <row r="15" spans="1:24" ht="15">
      <c r="A15" s="16">
        <v>7</v>
      </c>
      <c r="B15" s="13" t="str">
        <f t="shared" si="0"/>
        <v>sobota</v>
      </c>
      <c r="C15" s="12">
        <f t="shared" si="5"/>
        <v>6</v>
      </c>
      <c r="D15" s="14">
        <f t="shared" si="11"/>
        <v>44933</v>
      </c>
      <c r="E15" s="12">
        <f t="shared" si="6"/>
        <v>7</v>
      </c>
      <c r="F15" s="15" t="str">
        <f t="shared" si="1"/>
        <v>Apteka Nowa Apteka pod Gryfem</v>
      </c>
      <c r="G15" s="12" t="b">
        <f t="shared" si="7"/>
        <v>0</v>
      </c>
      <c r="H15" s="12">
        <f t="shared" si="8"/>
        <v>6</v>
      </c>
      <c r="I15" s="21" t="b">
        <f t="shared" si="2"/>
        <v>0</v>
      </c>
      <c r="J15" s="15" t="str">
        <f t="shared" si="9"/>
        <v>Apteka Nowa Apteka pod Gryfem</v>
      </c>
      <c r="K15" s="15" t="str">
        <f t="shared" si="3"/>
        <v>Gryfów Śląski</v>
      </c>
      <c r="L15" s="15" t="str">
        <f t="shared" si="4"/>
        <v>ul. Jeleniogórska 5</v>
      </c>
      <c r="M15" s="25"/>
      <c r="N15" s="26"/>
      <c r="O15" s="29"/>
      <c r="P15" s="24" t="s">
        <v>45</v>
      </c>
      <c r="Q15" s="37" t="s">
        <v>40</v>
      </c>
      <c r="R15" s="38" t="s">
        <v>46</v>
      </c>
      <c r="S15" t="e">
        <f t="shared" si="10"/>
        <v>#N/A</v>
      </c>
      <c r="U15" s="40"/>
    </row>
    <row r="16" spans="1:24">
      <c r="A16" s="16">
        <v>8</v>
      </c>
      <c r="B16" s="13" t="str">
        <f t="shared" si="0"/>
        <v>niedziela</v>
      </c>
      <c r="C16" s="12">
        <f t="shared" si="5"/>
        <v>7</v>
      </c>
      <c r="D16" s="14">
        <f t="shared" si="11"/>
        <v>44934</v>
      </c>
      <c r="E16" s="12">
        <f t="shared" si="6"/>
        <v>7</v>
      </c>
      <c r="F16" s="15" t="str">
        <f t="shared" si="1"/>
        <v>Apteka Nowa Apteka pod Gryfem</v>
      </c>
      <c r="G16" s="12" t="b">
        <f t="shared" si="7"/>
        <v>0</v>
      </c>
      <c r="H16" s="12">
        <f t="shared" si="8"/>
        <v>6</v>
      </c>
      <c r="I16" s="21" t="b">
        <f t="shared" si="2"/>
        <v>0</v>
      </c>
      <c r="J16" s="15" t="str">
        <f t="shared" si="9"/>
        <v>Apteka Nowa Apteka pod Gryfem</v>
      </c>
      <c r="K16" s="15" t="str">
        <f t="shared" si="3"/>
        <v>Gryfów Śląski</v>
      </c>
      <c r="L16" s="15" t="str">
        <f t="shared" si="4"/>
        <v>ul. Jeleniogórska 5</v>
      </c>
      <c r="M16" s="25"/>
      <c r="N16" s="26"/>
      <c r="O16" s="29"/>
      <c r="P16" s="24" t="s">
        <v>45</v>
      </c>
      <c r="Q16" s="37" t="s">
        <v>40</v>
      </c>
      <c r="R16" s="38" t="s">
        <v>46</v>
      </c>
      <c r="S16" t="e">
        <f t="shared" si="10"/>
        <v>#N/A</v>
      </c>
    </row>
    <row r="17" spans="1:25" ht="15">
      <c r="A17" s="16">
        <v>9</v>
      </c>
      <c r="B17" s="13" t="str">
        <f t="shared" si="0"/>
        <v>poniedziałek</v>
      </c>
      <c r="C17" s="12">
        <f t="shared" si="5"/>
        <v>1</v>
      </c>
      <c r="D17" s="14">
        <f t="shared" si="11"/>
        <v>44935</v>
      </c>
      <c r="E17" s="12">
        <f t="shared" si="6"/>
        <v>8</v>
      </c>
      <c r="F17" s="15" t="str">
        <f t="shared" si="1"/>
        <v>Apteka Remedium</v>
      </c>
      <c r="G17" s="12" t="b">
        <f t="shared" si="7"/>
        <v>0</v>
      </c>
      <c r="H17" s="12">
        <f t="shared" si="8"/>
        <v>6</v>
      </c>
      <c r="I17" s="21" t="b">
        <f t="shared" si="2"/>
        <v>0</v>
      </c>
      <c r="J17" s="15" t="str">
        <f t="shared" si="9"/>
        <v>Apteka Remedium</v>
      </c>
      <c r="K17" s="15" t="str">
        <f t="shared" si="3"/>
        <v>Gryfów Śląski</v>
      </c>
      <c r="L17" s="15" t="str">
        <f t="shared" si="4"/>
        <v>ul. Malownicza 1</v>
      </c>
      <c r="M17" s="25"/>
      <c r="N17" s="26"/>
      <c r="O17" s="27"/>
      <c r="P17" s="24" t="s">
        <v>45</v>
      </c>
      <c r="Q17" s="37" t="s">
        <v>40</v>
      </c>
      <c r="R17" s="38" t="s">
        <v>46</v>
      </c>
      <c r="S17" t="str">
        <f t="shared" si="10"/>
        <v>OK</v>
      </c>
      <c r="W17" s="41">
        <f>D1</f>
        <v>44927</v>
      </c>
      <c r="Y17" t="s">
        <v>13</v>
      </c>
    </row>
    <row r="18" spans="1:25" ht="15">
      <c r="A18" s="16">
        <v>10</v>
      </c>
      <c r="B18" s="13" t="str">
        <f t="shared" si="0"/>
        <v>wtorek</v>
      </c>
      <c r="C18" s="12">
        <f t="shared" si="5"/>
        <v>2</v>
      </c>
      <c r="D18" s="14">
        <f t="shared" si="11"/>
        <v>44936</v>
      </c>
      <c r="E18" s="12">
        <f t="shared" si="6"/>
        <v>8</v>
      </c>
      <c r="F18" s="15" t="str">
        <f t="shared" si="1"/>
        <v>Apteka Remedium</v>
      </c>
      <c r="G18" s="12" t="b">
        <f t="shared" si="7"/>
        <v>0</v>
      </c>
      <c r="H18" s="12">
        <f t="shared" si="8"/>
        <v>6</v>
      </c>
      <c r="I18" s="21" t="b">
        <f t="shared" si="2"/>
        <v>0</v>
      </c>
      <c r="J18" s="15" t="str">
        <f t="shared" si="9"/>
        <v>Apteka Remedium</v>
      </c>
      <c r="K18" s="15" t="str">
        <f t="shared" si="3"/>
        <v>Gryfów Śląski</v>
      </c>
      <c r="L18" s="15" t="str">
        <f t="shared" si="4"/>
        <v>ul. Malownicza 1</v>
      </c>
      <c r="M18" s="25"/>
      <c r="N18" s="26"/>
      <c r="O18" s="28"/>
      <c r="P18" s="24" t="s">
        <v>45</v>
      </c>
      <c r="Q18" s="37" t="s">
        <v>40</v>
      </c>
      <c r="R18" s="38" t="s">
        <v>46</v>
      </c>
      <c r="S18" t="str">
        <f t="shared" si="10"/>
        <v>OK</v>
      </c>
      <c r="V18">
        <f>_xlfn.DAYS("06.01."&amp;YEAR($W$17),$W$17)</f>
        <v>5</v>
      </c>
      <c r="W18" s="41">
        <f>$W$17+V18</f>
        <v>44932</v>
      </c>
      <c r="Y18" t="s">
        <v>14</v>
      </c>
    </row>
    <row r="19" spans="1:25">
      <c r="A19" s="16">
        <v>11</v>
      </c>
      <c r="B19" s="13" t="str">
        <f t="shared" si="0"/>
        <v>środa</v>
      </c>
      <c r="C19" s="12">
        <f t="shared" si="5"/>
        <v>3</v>
      </c>
      <c r="D19" s="14">
        <f t="shared" si="11"/>
        <v>44937</v>
      </c>
      <c r="E19" s="12">
        <f t="shared" si="6"/>
        <v>8</v>
      </c>
      <c r="F19" s="15" t="str">
        <f t="shared" si="1"/>
        <v>Apteka Remedium</v>
      </c>
      <c r="G19" s="12" t="b">
        <f t="shared" si="7"/>
        <v>0</v>
      </c>
      <c r="H19" s="12">
        <f t="shared" si="8"/>
        <v>6</v>
      </c>
      <c r="I19" s="21" t="b">
        <f t="shared" si="2"/>
        <v>0</v>
      </c>
      <c r="J19" s="15" t="str">
        <f t="shared" si="9"/>
        <v>Apteka Remedium</v>
      </c>
      <c r="K19" s="15" t="str">
        <f t="shared" si="3"/>
        <v>Gryfów Śląski</v>
      </c>
      <c r="L19" s="15" t="str">
        <f t="shared" si="4"/>
        <v>ul. Malownicza 1</v>
      </c>
      <c r="M19" s="25"/>
      <c r="N19" s="26"/>
      <c r="O19" s="26"/>
      <c r="P19" s="24" t="s">
        <v>49</v>
      </c>
      <c r="Q19" s="37" t="s">
        <v>40</v>
      </c>
      <c r="R19" s="38" t="s">
        <v>50</v>
      </c>
      <c r="S19" t="e">
        <f t="shared" si="10"/>
        <v>#N/A</v>
      </c>
      <c r="V19">
        <f>_xlfn.DAYS(X19&amp;YEAR($W$17),$W$17)</f>
        <v>98</v>
      </c>
      <c r="W19" s="41">
        <f t="shared" ref="W19:W25" si="12">$W$17+V19</f>
        <v>45025</v>
      </c>
      <c r="X19" s="42" t="s">
        <v>105</v>
      </c>
      <c r="Y19" s="46" t="s">
        <v>106</v>
      </c>
    </row>
    <row r="20" spans="1:25">
      <c r="A20" s="16">
        <v>12</v>
      </c>
      <c r="B20" s="13" t="str">
        <f t="shared" si="0"/>
        <v>czwartek</v>
      </c>
      <c r="C20" s="12">
        <f t="shared" si="5"/>
        <v>4</v>
      </c>
      <c r="D20" s="14">
        <f t="shared" si="11"/>
        <v>44938</v>
      </c>
      <c r="E20" s="12">
        <f t="shared" si="6"/>
        <v>8</v>
      </c>
      <c r="F20" s="15" t="str">
        <f t="shared" si="1"/>
        <v>Apteka Remedium</v>
      </c>
      <c r="G20" s="12" t="b">
        <f t="shared" si="7"/>
        <v>0</v>
      </c>
      <c r="H20" s="12">
        <f t="shared" si="8"/>
        <v>6</v>
      </c>
      <c r="I20" s="21" t="b">
        <f t="shared" si="2"/>
        <v>0</v>
      </c>
      <c r="J20" s="15" t="str">
        <f t="shared" si="9"/>
        <v>Apteka Remedium</v>
      </c>
      <c r="K20" s="15" t="str">
        <f t="shared" si="3"/>
        <v>Gryfów Śląski</v>
      </c>
      <c r="L20" s="15" t="str">
        <f t="shared" si="4"/>
        <v>ul. Malownicza 1</v>
      </c>
      <c r="M20" s="25"/>
      <c r="N20" s="26"/>
      <c r="O20" s="29"/>
      <c r="P20" s="24" t="s">
        <v>49</v>
      </c>
      <c r="Q20" s="37" t="s">
        <v>40</v>
      </c>
      <c r="R20" s="38" t="s">
        <v>50</v>
      </c>
      <c r="S20" t="e">
        <f t="shared" si="10"/>
        <v>#N/A</v>
      </c>
      <c r="V20">
        <f>_xlfn.DAYS(X20&amp;YEAR($W$17),$W$17)</f>
        <v>99</v>
      </c>
      <c r="W20" s="41">
        <f t="shared" si="12"/>
        <v>45026</v>
      </c>
      <c r="X20" s="34" t="s">
        <v>107</v>
      </c>
      <c r="Y20" s="46" t="s">
        <v>108</v>
      </c>
    </row>
    <row r="21" spans="1:25">
      <c r="A21" s="16">
        <v>13</v>
      </c>
      <c r="B21" s="13" t="str">
        <f t="shared" si="0"/>
        <v>piątek</v>
      </c>
      <c r="C21" s="12">
        <f t="shared" si="5"/>
        <v>5</v>
      </c>
      <c r="D21" s="14">
        <f t="shared" si="11"/>
        <v>44939</v>
      </c>
      <c r="E21" s="12">
        <f t="shared" si="6"/>
        <v>8</v>
      </c>
      <c r="F21" s="15" t="str">
        <f t="shared" si="1"/>
        <v>Apteka Remedium</v>
      </c>
      <c r="G21" s="12" t="b">
        <f t="shared" si="7"/>
        <v>0</v>
      </c>
      <c r="H21" s="12">
        <f t="shared" si="8"/>
        <v>6</v>
      </c>
      <c r="I21" s="21" t="b">
        <f t="shared" si="2"/>
        <v>0</v>
      </c>
      <c r="J21" s="15" t="str">
        <f t="shared" si="9"/>
        <v>Apteka Remedium</v>
      </c>
      <c r="K21" s="15" t="str">
        <f t="shared" si="3"/>
        <v>Gryfów Śląski</v>
      </c>
      <c r="L21" s="15" t="str">
        <f t="shared" si="4"/>
        <v>ul. Malownicza 1</v>
      </c>
      <c r="M21" s="25"/>
      <c r="N21" s="26"/>
      <c r="O21" s="26"/>
      <c r="P21" s="24" t="s">
        <v>49</v>
      </c>
      <c r="Q21" s="37" t="s">
        <v>40</v>
      </c>
      <c r="R21" s="38" t="s">
        <v>50</v>
      </c>
      <c r="S21" t="e">
        <f t="shared" si="10"/>
        <v>#N/A</v>
      </c>
      <c r="V21">
        <f>_xlfn.DAYS("01.05."&amp;YEAR($W$17),$W$17)</f>
        <v>120</v>
      </c>
      <c r="W21" s="41">
        <f t="shared" si="12"/>
        <v>45047</v>
      </c>
      <c r="Y21" t="s">
        <v>17</v>
      </c>
    </row>
    <row r="22" spans="1:25">
      <c r="A22" s="16">
        <v>14</v>
      </c>
      <c r="B22" s="13" t="str">
        <f t="shared" si="0"/>
        <v>sobota</v>
      </c>
      <c r="C22" s="12">
        <f t="shared" si="5"/>
        <v>6</v>
      </c>
      <c r="D22" s="14">
        <f t="shared" si="11"/>
        <v>44940</v>
      </c>
      <c r="E22" s="12">
        <f t="shared" si="6"/>
        <v>8</v>
      </c>
      <c r="F22" s="15" t="str">
        <f t="shared" si="1"/>
        <v>Apteka Remedium</v>
      </c>
      <c r="G22" s="12" t="b">
        <f t="shared" si="7"/>
        <v>0</v>
      </c>
      <c r="H22" s="12">
        <f t="shared" si="8"/>
        <v>6</v>
      </c>
      <c r="I22" s="21" t="b">
        <f t="shared" si="2"/>
        <v>0</v>
      </c>
      <c r="J22" s="15" t="str">
        <f t="shared" si="9"/>
        <v>Apteka Remedium</v>
      </c>
      <c r="K22" s="15" t="str">
        <f t="shared" si="3"/>
        <v>Gryfów Śląski</v>
      </c>
      <c r="L22" s="15" t="str">
        <f t="shared" si="4"/>
        <v>ul. Malownicza 1</v>
      </c>
      <c r="M22" s="25"/>
      <c r="N22" s="26"/>
      <c r="O22" s="29"/>
      <c r="P22" s="24" t="s">
        <v>49</v>
      </c>
      <c r="Q22" s="37" t="s">
        <v>40</v>
      </c>
      <c r="R22" s="38" t="s">
        <v>50</v>
      </c>
      <c r="S22" t="e">
        <f t="shared" si="10"/>
        <v>#N/A</v>
      </c>
      <c r="V22">
        <f>_xlfn.DAYS("03.05."&amp;YEAR($W$17),$W$17)</f>
        <v>122</v>
      </c>
      <c r="W22" s="41">
        <f t="shared" si="12"/>
        <v>45049</v>
      </c>
      <c r="Y22" t="s">
        <v>18</v>
      </c>
    </row>
    <row r="23" spans="1:25">
      <c r="A23" s="16">
        <v>15</v>
      </c>
      <c r="B23" s="13" t="str">
        <f t="shared" si="0"/>
        <v>niedziela</v>
      </c>
      <c r="C23" s="12">
        <f t="shared" si="5"/>
        <v>7</v>
      </c>
      <c r="D23" s="14">
        <f t="shared" si="11"/>
        <v>44941</v>
      </c>
      <c r="E23" s="12">
        <f t="shared" si="6"/>
        <v>8</v>
      </c>
      <c r="F23" s="15" t="str">
        <f t="shared" si="1"/>
        <v>Apteka Remedium</v>
      </c>
      <c r="G23" s="12" t="b">
        <f t="shared" si="7"/>
        <v>0</v>
      </c>
      <c r="H23" s="12">
        <f t="shared" si="8"/>
        <v>6</v>
      </c>
      <c r="I23" s="21" t="b">
        <f t="shared" si="2"/>
        <v>0</v>
      </c>
      <c r="J23" s="15" t="str">
        <f t="shared" si="9"/>
        <v>Apteka Remedium</v>
      </c>
      <c r="K23" s="15" t="str">
        <f t="shared" si="3"/>
        <v>Gryfów Śląski</v>
      </c>
      <c r="L23" s="15" t="str">
        <f t="shared" si="4"/>
        <v>ul. Malownicza 1</v>
      </c>
      <c r="M23" s="25"/>
      <c r="N23" s="26"/>
      <c r="O23" s="29"/>
      <c r="P23" s="24" t="s">
        <v>49</v>
      </c>
      <c r="Q23" s="37" t="s">
        <v>40</v>
      </c>
      <c r="R23" s="38" t="s">
        <v>50</v>
      </c>
      <c r="S23" t="e">
        <f t="shared" si="10"/>
        <v>#N/A</v>
      </c>
      <c r="V23">
        <f>_xlfn.DAYS(X23&amp;YEAR($W$17),$W$17)</f>
        <v>158</v>
      </c>
      <c r="W23" s="41">
        <f t="shared" si="12"/>
        <v>45085</v>
      </c>
      <c r="X23" s="34" t="s">
        <v>109</v>
      </c>
      <c r="Y23" s="46" t="s">
        <v>19</v>
      </c>
    </row>
    <row r="24" spans="1:25" ht="15">
      <c r="A24" s="16">
        <v>16</v>
      </c>
      <c r="B24" s="13" t="str">
        <f t="shared" si="0"/>
        <v>poniedziałek</v>
      </c>
      <c r="C24" s="12">
        <f t="shared" si="5"/>
        <v>1</v>
      </c>
      <c r="D24" s="14">
        <f t="shared" si="11"/>
        <v>44942</v>
      </c>
      <c r="E24" s="12">
        <f t="shared" si="6"/>
        <v>9</v>
      </c>
      <c r="F24" s="15" t="str">
        <f t="shared" si="1"/>
        <v>Apteka Nowa Apteka pod Gryfem'</v>
      </c>
      <c r="G24" s="12" t="b">
        <f t="shared" si="7"/>
        <v>0</v>
      </c>
      <c r="H24" s="12">
        <f t="shared" si="8"/>
        <v>6</v>
      </c>
      <c r="I24" s="21" t="b">
        <f t="shared" si="2"/>
        <v>0</v>
      </c>
      <c r="J24" s="15" t="str">
        <f t="shared" si="9"/>
        <v>Apteka Nowa Apteka pod Gryfem'</v>
      </c>
      <c r="K24" s="15" t="str">
        <f t="shared" si="3"/>
        <v>Gryfów Śląski</v>
      </c>
      <c r="L24" s="15" t="str">
        <f t="shared" si="4"/>
        <v>ul. Jeleniogórska 5</v>
      </c>
      <c r="M24" s="25"/>
      <c r="N24" s="26"/>
      <c r="O24" s="27"/>
      <c r="P24" s="24" t="s">
        <v>49</v>
      </c>
      <c r="Q24" s="37" t="s">
        <v>40</v>
      </c>
      <c r="R24" s="38" t="s">
        <v>50</v>
      </c>
      <c r="S24" t="e">
        <f t="shared" si="10"/>
        <v>#N/A</v>
      </c>
      <c r="V24">
        <f>_xlfn.DAYS("15.08."&amp;YEAR($W$17),$W$17)</f>
        <v>226</v>
      </c>
      <c r="W24" s="41">
        <f t="shared" si="12"/>
        <v>45153</v>
      </c>
      <c r="Y24" t="s">
        <v>110</v>
      </c>
    </row>
    <row r="25" spans="1:25" ht="15">
      <c r="A25" s="16">
        <v>17</v>
      </c>
      <c r="B25" s="13" t="str">
        <f t="shared" si="0"/>
        <v>wtorek</v>
      </c>
      <c r="C25" s="12">
        <f t="shared" si="5"/>
        <v>2</v>
      </c>
      <c r="D25" s="14">
        <f t="shared" si="11"/>
        <v>44943</v>
      </c>
      <c r="E25" s="12">
        <f t="shared" si="6"/>
        <v>9</v>
      </c>
      <c r="F25" s="15" t="str">
        <f t="shared" si="1"/>
        <v>Apteka Nowa Apteka pod Gryfem'</v>
      </c>
      <c r="G25" s="12" t="b">
        <f t="shared" si="7"/>
        <v>0</v>
      </c>
      <c r="H25" s="12">
        <f t="shared" si="8"/>
        <v>6</v>
      </c>
      <c r="I25" s="21" t="b">
        <f t="shared" si="2"/>
        <v>0</v>
      </c>
      <c r="J25" s="15" t="str">
        <f t="shared" si="9"/>
        <v>Apteka Nowa Apteka pod Gryfem'</v>
      </c>
      <c r="K25" s="15" t="str">
        <f t="shared" si="3"/>
        <v>Gryfów Śląski</v>
      </c>
      <c r="L25" s="15" t="str">
        <f t="shared" si="4"/>
        <v>ul. Jeleniogórska 5</v>
      </c>
      <c r="M25" s="25"/>
      <c r="N25" s="26"/>
      <c r="O25" s="28"/>
      <c r="P25" s="24" t="s">
        <v>49</v>
      </c>
      <c r="Q25" s="37" t="s">
        <v>40</v>
      </c>
      <c r="R25" s="38" t="s">
        <v>50</v>
      </c>
      <c r="S25" t="e">
        <f t="shared" si="10"/>
        <v>#N/A</v>
      </c>
      <c r="V25">
        <f>_xlfn.DAYS("1.11."&amp;YEAR($W$17),$W$17)</f>
        <v>304</v>
      </c>
      <c r="W25" s="41">
        <f t="shared" si="12"/>
        <v>45231</v>
      </c>
      <c r="Y25" t="s">
        <v>21</v>
      </c>
    </row>
    <row r="26" spans="1:25">
      <c r="A26" s="16">
        <v>18</v>
      </c>
      <c r="B26" s="13" t="str">
        <f t="shared" si="0"/>
        <v>środa</v>
      </c>
      <c r="C26" s="12">
        <f t="shared" si="5"/>
        <v>3</v>
      </c>
      <c r="D26" s="14">
        <f t="shared" si="11"/>
        <v>44944</v>
      </c>
      <c r="E26" s="12">
        <f t="shared" si="6"/>
        <v>9</v>
      </c>
      <c r="F26" s="15" t="str">
        <f t="shared" si="1"/>
        <v>Apteka Nowa Apteka pod Gryfem'</v>
      </c>
      <c r="G26" s="12" t="b">
        <f t="shared" si="7"/>
        <v>0</v>
      </c>
      <c r="H26" s="12">
        <f t="shared" si="8"/>
        <v>6</v>
      </c>
      <c r="I26" s="21" t="b">
        <f t="shared" si="2"/>
        <v>0</v>
      </c>
      <c r="J26" s="15" t="str">
        <f t="shared" si="9"/>
        <v>Apteka Nowa Apteka pod Gryfem'</v>
      </c>
      <c r="K26" s="15" t="str">
        <f t="shared" si="3"/>
        <v>Gryfów Śląski</v>
      </c>
      <c r="L26" s="15" t="str">
        <f t="shared" si="4"/>
        <v>ul. Jeleniogórska 5</v>
      </c>
      <c r="M26" s="25"/>
      <c r="N26" s="26"/>
      <c r="O26" s="26"/>
      <c r="P26" s="24" t="s">
        <v>111</v>
      </c>
      <c r="Q26" s="37" t="s">
        <v>40</v>
      </c>
      <c r="R26" s="38" t="s">
        <v>46</v>
      </c>
      <c r="S26" t="e">
        <f t="shared" si="10"/>
        <v>#N/A</v>
      </c>
      <c r="V26">
        <f>_xlfn.DAYS("11.11."&amp;YEAR($W$17),$W$17)</f>
        <v>314</v>
      </c>
      <c r="W26" s="41">
        <f t="shared" ref="W26:W29" si="13">$W$17+V26</f>
        <v>45241</v>
      </c>
      <c r="Y26" t="s">
        <v>22</v>
      </c>
    </row>
    <row r="27" spans="1:25">
      <c r="A27" s="16">
        <v>19</v>
      </c>
      <c r="B27" s="13" t="str">
        <f t="shared" si="0"/>
        <v>czwartek</v>
      </c>
      <c r="C27" s="12">
        <f t="shared" si="5"/>
        <v>4</v>
      </c>
      <c r="D27" s="14">
        <f t="shared" si="11"/>
        <v>44945</v>
      </c>
      <c r="E27" s="12">
        <f t="shared" si="6"/>
        <v>9</v>
      </c>
      <c r="F27" s="15" t="str">
        <f t="shared" si="1"/>
        <v>Apteka Nowa Apteka pod Gryfem'</v>
      </c>
      <c r="G27" s="12" t="b">
        <f t="shared" si="7"/>
        <v>0</v>
      </c>
      <c r="H27" s="12">
        <f t="shared" si="8"/>
        <v>6</v>
      </c>
      <c r="I27" s="21" t="b">
        <f t="shared" si="2"/>
        <v>0</v>
      </c>
      <c r="J27" s="15" t="str">
        <f t="shared" si="9"/>
        <v>Apteka Nowa Apteka pod Gryfem'</v>
      </c>
      <c r="K27" s="15" t="str">
        <f t="shared" si="3"/>
        <v>Gryfów Śląski</v>
      </c>
      <c r="L27" s="15" t="str">
        <f t="shared" si="4"/>
        <v>ul. Jeleniogórska 5</v>
      </c>
      <c r="M27" s="25"/>
      <c r="N27" s="26"/>
      <c r="O27" s="29"/>
      <c r="P27" s="24" t="s">
        <v>111</v>
      </c>
      <c r="Q27" s="37" t="s">
        <v>40</v>
      </c>
      <c r="R27" s="38" t="s">
        <v>46</v>
      </c>
      <c r="S27" t="e">
        <f t="shared" si="10"/>
        <v>#N/A</v>
      </c>
      <c r="V27">
        <f>_xlfn.DAYS("24.12."&amp;YEAR($W$17),$W$17)</f>
        <v>357</v>
      </c>
      <c r="W27" s="41">
        <f t="shared" si="13"/>
        <v>45284</v>
      </c>
      <c r="Y27" t="s">
        <v>23</v>
      </c>
    </row>
    <row r="28" spans="1:25">
      <c r="A28" s="16">
        <v>20</v>
      </c>
      <c r="B28" s="13" t="str">
        <f t="shared" si="0"/>
        <v>piątek</v>
      </c>
      <c r="C28" s="12">
        <f t="shared" si="5"/>
        <v>5</v>
      </c>
      <c r="D28" s="14">
        <f t="shared" si="11"/>
        <v>44946</v>
      </c>
      <c r="E28" s="12">
        <f t="shared" si="6"/>
        <v>9</v>
      </c>
      <c r="F28" s="15" t="str">
        <f t="shared" si="1"/>
        <v>Apteka Nowa Apteka pod Gryfem'</v>
      </c>
      <c r="G28" s="12" t="b">
        <f t="shared" si="7"/>
        <v>0</v>
      </c>
      <c r="H28" s="12">
        <f t="shared" si="8"/>
        <v>6</v>
      </c>
      <c r="I28" s="21" t="b">
        <f t="shared" si="2"/>
        <v>0</v>
      </c>
      <c r="J28" s="15" t="str">
        <f t="shared" si="9"/>
        <v>Apteka Nowa Apteka pod Gryfem'</v>
      </c>
      <c r="K28" s="15" t="str">
        <f t="shared" si="3"/>
        <v>Gryfów Śląski</v>
      </c>
      <c r="L28" s="15" t="str">
        <f t="shared" si="4"/>
        <v>ul. Jeleniogórska 5</v>
      </c>
      <c r="M28" s="25"/>
      <c r="N28" s="26"/>
      <c r="O28" s="26"/>
      <c r="P28" s="24" t="s">
        <v>111</v>
      </c>
      <c r="Q28" s="37" t="s">
        <v>40</v>
      </c>
      <c r="R28" s="38" t="s">
        <v>46</v>
      </c>
      <c r="S28" t="e">
        <f t="shared" si="10"/>
        <v>#N/A</v>
      </c>
      <c r="V28">
        <f>_xlfn.DAYS("25.12."&amp;YEAR($W$17),$W$17)</f>
        <v>358</v>
      </c>
      <c r="W28" s="41">
        <f t="shared" si="13"/>
        <v>45285</v>
      </c>
      <c r="Y28" t="s">
        <v>112</v>
      </c>
    </row>
    <row r="29" spans="1:25">
      <c r="A29" s="16">
        <v>21</v>
      </c>
      <c r="B29" s="13" t="str">
        <f t="shared" si="0"/>
        <v>sobota</v>
      </c>
      <c r="C29" s="12">
        <f t="shared" si="5"/>
        <v>6</v>
      </c>
      <c r="D29" s="14">
        <f t="shared" si="11"/>
        <v>44947</v>
      </c>
      <c r="E29" s="12">
        <f t="shared" si="6"/>
        <v>9</v>
      </c>
      <c r="F29" s="15" t="str">
        <f t="shared" si="1"/>
        <v>Apteka Nowa Apteka pod Gryfem'</v>
      </c>
      <c r="G29" s="12" t="b">
        <f t="shared" si="7"/>
        <v>0</v>
      </c>
      <c r="H29" s="12">
        <f t="shared" si="8"/>
        <v>6</v>
      </c>
      <c r="I29" s="21" t="b">
        <f t="shared" si="2"/>
        <v>0</v>
      </c>
      <c r="J29" s="15" t="str">
        <f t="shared" si="9"/>
        <v>Apteka Nowa Apteka pod Gryfem'</v>
      </c>
      <c r="K29" s="15" t="str">
        <f t="shared" si="3"/>
        <v>Gryfów Śląski</v>
      </c>
      <c r="L29" s="15" t="str">
        <f t="shared" si="4"/>
        <v>ul. Jeleniogórska 5</v>
      </c>
      <c r="M29" s="25"/>
      <c r="N29" s="26"/>
      <c r="O29" s="29"/>
      <c r="P29" s="24" t="s">
        <v>111</v>
      </c>
      <c r="Q29" s="37" t="s">
        <v>40</v>
      </c>
      <c r="R29" s="38" t="s">
        <v>46</v>
      </c>
      <c r="S29" t="e">
        <f t="shared" si="10"/>
        <v>#N/A</v>
      </c>
      <c r="V29">
        <f>_xlfn.DAYS("26.12."&amp;YEAR($W$17),$W$17)</f>
        <v>359</v>
      </c>
      <c r="W29" s="41">
        <f t="shared" si="13"/>
        <v>45286</v>
      </c>
      <c r="Y29" t="s">
        <v>113</v>
      </c>
    </row>
    <row r="30" spans="1:25">
      <c r="A30" s="16">
        <v>22</v>
      </c>
      <c r="B30" s="13" t="str">
        <f t="shared" si="0"/>
        <v>niedziela</v>
      </c>
      <c r="C30" s="12">
        <f t="shared" si="5"/>
        <v>7</v>
      </c>
      <c r="D30" s="14">
        <f t="shared" si="11"/>
        <v>44948</v>
      </c>
      <c r="E30" s="12">
        <f t="shared" si="6"/>
        <v>9</v>
      </c>
      <c r="F30" s="15" t="str">
        <f t="shared" si="1"/>
        <v>Apteka Nowa Apteka pod Gryfem'</v>
      </c>
      <c r="G30" s="12" t="b">
        <f t="shared" si="7"/>
        <v>0</v>
      </c>
      <c r="H30" s="12">
        <f t="shared" si="8"/>
        <v>6</v>
      </c>
      <c r="I30" s="21" t="b">
        <f t="shared" si="2"/>
        <v>0</v>
      </c>
      <c r="J30" s="15" t="str">
        <f t="shared" si="9"/>
        <v>Apteka Nowa Apteka pod Gryfem'</v>
      </c>
      <c r="K30" s="15" t="str">
        <f t="shared" si="3"/>
        <v>Gryfów Śląski</v>
      </c>
      <c r="L30" s="15" t="str">
        <f t="shared" si="4"/>
        <v>ul. Jeleniogórska 5</v>
      </c>
      <c r="M30" s="25"/>
      <c r="N30" s="26"/>
      <c r="O30" s="29"/>
      <c r="P30" s="24" t="s">
        <v>111</v>
      </c>
      <c r="Q30" s="37" t="s">
        <v>40</v>
      </c>
      <c r="R30" s="38" t="s">
        <v>46</v>
      </c>
      <c r="S30" t="e">
        <f t="shared" si="10"/>
        <v>#N/A</v>
      </c>
    </row>
    <row r="31" spans="1:25" ht="15">
      <c r="A31" s="16">
        <v>23</v>
      </c>
      <c r="B31" s="13" t="str">
        <f t="shared" si="0"/>
        <v>poniedziałek</v>
      </c>
      <c r="C31" s="12">
        <f t="shared" si="5"/>
        <v>1</v>
      </c>
      <c r="D31" s="14">
        <f t="shared" si="11"/>
        <v>44949</v>
      </c>
      <c r="E31" s="12">
        <f t="shared" si="6"/>
        <v>10</v>
      </c>
      <c r="F31" s="15" t="str">
        <f t="shared" si="1"/>
        <v>Apteka Remedium'</v>
      </c>
      <c r="G31" s="12" t="b">
        <f t="shared" si="7"/>
        <v>0</v>
      </c>
      <c r="H31" s="12">
        <f t="shared" si="8"/>
        <v>6</v>
      </c>
      <c r="I31" s="21" t="b">
        <f t="shared" si="2"/>
        <v>0</v>
      </c>
      <c r="J31" s="15" t="str">
        <f t="shared" si="9"/>
        <v>Apteka Remedium'</v>
      </c>
      <c r="K31" s="15" t="str">
        <f t="shared" si="3"/>
        <v>Gryfów Śląski</v>
      </c>
      <c r="L31" s="15" t="str">
        <f t="shared" si="4"/>
        <v>ul. Malownicza 1</v>
      </c>
      <c r="M31" s="25"/>
      <c r="N31" s="26"/>
      <c r="O31" s="27"/>
      <c r="P31" s="24" t="s">
        <v>111</v>
      </c>
      <c r="Q31" s="37" t="s">
        <v>40</v>
      </c>
      <c r="R31" s="38" t="s">
        <v>46</v>
      </c>
      <c r="S31" t="str">
        <f t="shared" si="10"/>
        <v>OK</v>
      </c>
    </row>
    <row r="32" spans="1:25" ht="15">
      <c r="A32" s="16">
        <v>24</v>
      </c>
      <c r="B32" s="13" t="str">
        <f t="shared" si="0"/>
        <v>wtorek</v>
      </c>
      <c r="C32" s="12">
        <f t="shared" si="5"/>
        <v>2</v>
      </c>
      <c r="D32" s="14">
        <f t="shared" si="11"/>
        <v>44950</v>
      </c>
      <c r="E32" s="12">
        <f t="shared" si="6"/>
        <v>10</v>
      </c>
      <c r="F32" s="15" t="str">
        <f t="shared" si="1"/>
        <v>Apteka Remedium'</v>
      </c>
      <c r="G32" s="12" t="b">
        <f t="shared" si="7"/>
        <v>0</v>
      </c>
      <c r="H32" s="12">
        <f t="shared" si="8"/>
        <v>6</v>
      </c>
      <c r="I32" s="21" t="b">
        <f t="shared" si="2"/>
        <v>0</v>
      </c>
      <c r="J32" s="15" t="str">
        <f t="shared" si="9"/>
        <v>Apteka Remedium'</v>
      </c>
      <c r="K32" s="15" t="str">
        <f t="shared" si="3"/>
        <v>Gryfów Śląski</v>
      </c>
      <c r="L32" s="15" t="str">
        <f t="shared" si="4"/>
        <v>ul. Malownicza 1</v>
      </c>
      <c r="M32" s="25"/>
      <c r="N32" s="26"/>
      <c r="O32" s="28"/>
      <c r="P32" s="24" t="s">
        <v>111</v>
      </c>
      <c r="Q32" s="37" t="s">
        <v>40</v>
      </c>
      <c r="R32" s="38" t="s">
        <v>46</v>
      </c>
      <c r="S32" t="str">
        <f t="shared" si="10"/>
        <v>OK</v>
      </c>
    </row>
    <row r="33" spans="1:19">
      <c r="A33" s="16">
        <v>25</v>
      </c>
      <c r="B33" s="13" t="str">
        <f t="shared" si="0"/>
        <v>środa</v>
      </c>
      <c r="C33" s="12">
        <f t="shared" si="5"/>
        <v>3</v>
      </c>
      <c r="D33" s="14">
        <f t="shared" si="11"/>
        <v>44951</v>
      </c>
      <c r="E33" s="12">
        <f t="shared" si="6"/>
        <v>10</v>
      </c>
      <c r="F33" s="15" t="str">
        <f t="shared" si="1"/>
        <v>Apteka Remedium'</v>
      </c>
      <c r="G33" s="12" t="b">
        <f t="shared" si="7"/>
        <v>0</v>
      </c>
      <c r="H33" s="12">
        <f t="shared" si="8"/>
        <v>6</v>
      </c>
      <c r="I33" s="21" t="b">
        <f t="shared" si="2"/>
        <v>0</v>
      </c>
      <c r="J33" s="15" t="str">
        <f t="shared" si="9"/>
        <v>Apteka Remedium'</v>
      </c>
      <c r="K33" s="15" t="str">
        <f t="shared" si="3"/>
        <v>Gryfów Śląski</v>
      </c>
      <c r="L33" s="15" t="str">
        <f t="shared" si="4"/>
        <v>ul. Malownicza 1</v>
      </c>
      <c r="M33" s="25"/>
      <c r="N33" s="26"/>
      <c r="O33" s="26"/>
      <c r="P33" s="24" t="s">
        <v>114</v>
      </c>
      <c r="Q33" s="37" t="s">
        <v>59</v>
      </c>
      <c r="R33" s="38" t="s">
        <v>63</v>
      </c>
      <c r="S33" t="e">
        <f t="shared" si="10"/>
        <v>#N/A</v>
      </c>
    </row>
    <row r="34" spans="1:19">
      <c r="A34" s="16">
        <v>26</v>
      </c>
      <c r="B34" s="13" t="str">
        <f t="shared" si="0"/>
        <v>czwartek</v>
      </c>
      <c r="C34" s="12">
        <f t="shared" si="5"/>
        <v>4</v>
      </c>
      <c r="D34" s="14">
        <f t="shared" si="11"/>
        <v>44952</v>
      </c>
      <c r="E34" s="12">
        <f t="shared" si="6"/>
        <v>10</v>
      </c>
      <c r="F34" s="15" t="str">
        <f t="shared" si="1"/>
        <v>Apteka Remedium'</v>
      </c>
      <c r="G34" s="12" t="b">
        <f t="shared" si="7"/>
        <v>0</v>
      </c>
      <c r="H34" s="12">
        <f t="shared" si="8"/>
        <v>6</v>
      </c>
      <c r="I34" s="21" t="b">
        <f t="shared" si="2"/>
        <v>0</v>
      </c>
      <c r="J34" s="15" t="str">
        <f t="shared" si="9"/>
        <v>Apteka Remedium'</v>
      </c>
      <c r="K34" s="15" t="str">
        <f t="shared" si="3"/>
        <v>Gryfów Śląski</v>
      </c>
      <c r="L34" s="15" t="str">
        <f t="shared" si="4"/>
        <v>ul. Malownicza 1</v>
      </c>
      <c r="M34" s="25"/>
      <c r="N34" s="26"/>
      <c r="O34" s="29"/>
      <c r="P34" s="24" t="s">
        <v>114</v>
      </c>
      <c r="Q34" s="37" t="s">
        <v>59</v>
      </c>
      <c r="R34" s="38" t="s">
        <v>63</v>
      </c>
      <c r="S34" t="e">
        <f t="shared" si="10"/>
        <v>#N/A</v>
      </c>
    </row>
    <row r="35" spans="1:19">
      <c r="A35" s="16">
        <v>27</v>
      </c>
      <c r="B35" s="13" t="str">
        <f t="shared" si="0"/>
        <v>piątek</v>
      </c>
      <c r="C35" s="12">
        <f t="shared" si="5"/>
        <v>5</v>
      </c>
      <c r="D35" s="14">
        <f t="shared" si="11"/>
        <v>44953</v>
      </c>
      <c r="E35" s="12">
        <f t="shared" si="6"/>
        <v>10</v>
      </c>
      <c r="F35" s="15" t="str">
        <f t="shared" si="1"/>
        <v>Apteka Remedium'</v>
      </c>
      <c r="G35" s="12" t="b">
        <f t="shared" si="7"/>
        <v>0</v>
      </c>
      <c r="H35" s="12">
        <f t="shared" si="8"/>
        <v>6</v>
      </c>
      <c r="I35" s="21" t="b">
        <f t="shared" si="2"/>
        <v>0</v>
      </c>
      <c r="J35" s="15" t="str">
        <f t="shared" si="9"/>
        <v>Apteka Remedium'</v>
      </c>
      <c r="K35" s="15" t="str">
        <f t="shared" si="3"/>
        <v>Gryfów Śląski</v>
      </c>
      <c r="L35" s="15" t="str">
        <f t="shared" si="4"/>
        <v>ul. Malownicza 1</v>
      </c>
      <c r="M35" s="25"/>
      <c r="N35" s="26"/>
      <c r="O35" s="26"/>
      <c r="P35" s="24" t="s">
        <v>114</v>
      </c>
      <c r="Q35" s="37" t="s">
        <v>59</v>
      </c>
      <c r="R35" s="38" t="s">
        <v>63</v>
      </c>
      <c r="S35" t="e">
        <f t="shared" si="10"/>
        <v>#N/A</v>
      </c>
    </row>
    <row r="36" spans="1:19">
      <c r="A36" s="16">
        <v>28</v>
      </c>
      <c r="B36" s="13" t="str">
        <f t="shared" si="0"/>
        <v>sobota</v>
      </c>
      <c r="C36" s="12">
        <f t="shared" si="5"/>
        <v>6</v>
      </c>
      <c r="D36" s="14">
        <f t="shared" si="11"/>
        <v>44954</v>
      </c>
      <c r="E36" s="12">
        <f t="shared" si="6"/>
        <v>10</v>
      </c>
      <c r="F36" s="15" t="str">
        <f t="shared" si="1"/>
        <v>Apteka Remedium'</v>
      </c>
      <c r="G36" s="12" t="b">
        <f t="shared" si="7"/>
        <v>0</v>
      </c>
      <c r="H36" s="12">
        <f t="shared" si="8"/>
        <v>6</v>
      </c>
      <c r="I36" s="21" t="b">
        <f t="shared" si="2"/>
        <v>0</v>
      </c>
      <c r="J36" s="15" t="str">
        <f t="shared" si="9"/>
        <v>Apteka Remedium'</v>
      </c>
      <c r="K36" s="15" t="str">
        <f t="shared" si="3"/>
        <v>Gryfów Śląski</v>
      </c>
      <c r="L36" s="15" t="str">
        <f t="shared" si="4"/>
        <v>ul. Malownicza 1</v>
      </c>
      <c r="M36" s="25"/>
      <c r="N36" s="26"/>
      <c r="O36" s="29"/>
      <c r="P36" s="24" t="s">
        <v>114</v>
      </c>
      <c r="Q36" s="37" t="s">
        <v>59</v>
      </c>
      <c r="R36" s="38" t="s">
        <v>63</v>
      </c>
      <c r="S36" t="e">
        <f t="shared" si="10"/>
        <v>#N/A</v>
      </c>
    </row>
    <row r="37" spans="1:19">
      <c r="A37" s="16">
        <v>29</v>
      </c>
      <c r="B37" s="13" t="str">
        <f t="shared" si="0"/>
        <v>niedziela</v>
      </c>
      <c r="C37" s="12">
        <f t="shared" si="5"/>
        <v>7</v>
      </c>
      <c r="D37" s="14">
        <f t="shared" si="11"/>
        <v>44955</v>
      </c>
      <c r="E37" s="12">
        <f t="shared" si="6"/>
        <v>10</v>
      </c>
      <c r="F37" s="15" t="str">
        <f t="shared" si="1"/>
        <v>Apteka Remedium'</v>
      </c>
      <c r="G37" s="12" t="b">
        <f t="shared" si="7"/>
        <v>0</v>
      </c>
      <c r="H37" s="12">
        <f t="shared" si="8"/>
        <v>6</v>
      </c>
      <c r="I37" s="21" t="b">
        <f t="shared" si="2"/>
        <v>0</v>
      </c>
      <c r="J37" s="15" t="str">
        <f t="shared" si="9"/>
        <v>Apteka Remedium'</v>
      </c>
      <c r="K37" s="15" t="str">
        <f t="shared" si="3"/>
        <v>Gryfów Śląski</v>
      </c>
      <c r="L37" s="15" t="str">
        <f t="shared" si="4"/>
        <v>ul. Malownicza 1</v>
      </c>
      <c r="M37" s="25"/>
      <c r="N37" s="26"/>
      <c r="O37" s="29"/>
      <c r="P37" s="24" t="s">
        <v>114</v>
      </c>
      <c r="Q37" s="37" t="s">
        <v>59</v>
      </c>
      <c r="R37" s="38" t="s">
        <v>63</v>
      </c>
      <c r="S37" t="e">
        <f t="shared" si="10"/>
        <v>#N/A</v>
      </c>
    </row>
    <row r="38" spans="1:19" ht="15">
      <c r="A38" s="16">
        <v>30</v>
      </c>
      <c r="B38" s="13" t="str">
        <f t="shared" si="0"/>
        <v>poniedziałek</v>
      </c>
      <c r="C38" s="12">
        <f t="shared" si="5"/>
        <v>1</v>
      </c>
      <c r="D38" s="14">
        <f t="shared" si="11"/>
        <v>44956</v>
      </c>
      <c r="E38" s="12">
        <f t="shared" si="6"/>
        <v>11</v>
      </c>
      <c r="F38" s="15" t="str">
        <f t="shared" si="1"/>
        <v>Apteka pod św. Nepomucenem'</v>
      </c>
      <c r="G38" s="12" t="b">
        <f t="shared" si="7"/>
        <v>0</v>
      </c>
      <c r="H38" s="12">
        <f t="shared" si="8"/>
        <v>6</v>
      </c>
      <c r="I38" s="21" t="b">
        <f t="shared" si="2"/>
        <v>0</v>
      </c>
      <c r="J38" s="15" t="str">
        <f t="shared" si="9"/>
        <v>Apteka pod św. Nepomucenem'</v>
      </c>
      <c r="K38" s="15" t="str">
        <f t="shared" si="3"/>
        <v>Lwówek Śląski</v>
      </c>
      <c r="L38" s="15" t="str">
        <f t="shared" si="4"/>
        <v>ul. Kościelna 23</v>
      </c>
      <c r="M38" s="25"/>
      <c r="N38" s="26"/>
      <c r="O38" s="27"/>
      <c r="P38" s="24" t="s">
        <v>114</v>
      </c>
      <c r="Q38" s="37" t="s">
        <v>59</v>
      </c>
      <c r="R38" s="38" t="s">
        <v>63</v>
      </c>
      <c r="S38" t="str">
        <f t="shared" si="10"/>
        <v>OK</v>
      </c>
    </row>
    <row r="39" spans="1:19" ht="15">
      <c r="A39" s="16">
        <v>31</v>
      </c>
      <c r="B39" s="13" t="str">
        <f t="shared" si="0"/>
        <v>wtorek</v>
      </c>
      <c r="C39" s="12">
        <f t="shared" si="5"/>
        <v>2</v>
      </c>
      <c r="D39" s="14">
        <f t="shared" si="11"/>
        <v>44957</v>
      </c>
      <c r="E39" s="12">
        <f t="shared" si="6"/>
        <v>11</v>
      </c>
      <c r="F39" s="15" t="str">
        <f t="shared" si="1"/>
        <v>Apteka pod św. Nepomucenem'</v>
      </c>
      <c r="G39" s="12" t="b">
        <f t="shared" si="7"/>
        <v>0</v>
      </c>
      <c r="H39" s="12">
        <f t="shared" si="8"/>
        <v>6</v>
      </c>
      <c r="I39" s="21" t="b">
        <f t="shared" si="2"/>
        <v>0</v>
      </c>
      <c r="J39" s="15" t="str">
        <f t="shared" si="9"/>
        <v>Apteka pod św. Nepomucenem'</v>
      </c>
      <c r="K39" s="15" t="str">
        <f t="shared" si="3"/>
        <v>Lwówek Śląski</v>
      </c>
      <c r="L39" s="15" t="str">
        <f t="shared" si="4"/>
        <v>ul. Kościelna 23</v>
      </c>
      <c r="M39" s="25"/>
      <c r="N39" s="26"/>
      <c r="O39" s="28"/>
      <c r="P39" s="24" t="s">
        <v>114</v>
      </c>
      <c r="Q39" s="37" t="s">
        <v>59</v>
      </c>
      <c r="R39" s="38" t="s">
        <v>63</v>
      </c>
      <c r="S39" t="str">
        <f t="shared" si="10"/>
        <v>OK</v>
      </c>
    </row>
    <row r="40" spans="1:19">
      <c r="A40" s="16">
        <v>32</v>
      </c>
      <c r="B40" s="13" t="str">
        <f t="shared" si="0"/>
        <v>środa</v>
      </c>
      <c r="C40" s="12">
        <f t="shared" si="5"/>
        <v>3</v>
      </c>
      <c r="D40" s="14">
        <f t="shared" si="11"/>
        <v>44958</v>
      </c>
      <c r="E40" s="12">
        <f t="shared" si="6"/>
        <v>11</v>
      </c>
      <c r="F40" s="15" t="str">
        <f t="shared" si="1"/>
        <v>Apteka pod św. Nepomucenem'</v>
      </c>
      <c r="G40" s="12" t="b">
        <f t="shared" si="7"/>
        <v>0</v>
      </c>
      <c r="H40" s="12">
        <f t="shared" si="8"/>
        <v>6</v>
      </c>
      <c r="I40" s="21" t="b">
        <f t="shared" si="2"/>
        <v>0</v>
      </c>
      <c r="J40" s="15" t="str">
        <f t="shared" si="9"/>
        <v>Apteka pod św. Nepomucenem'</v>
      </c>
      <c r="K40" s="15" t="str">
        <f t="shared" si="3"/>
        <v>Lwówek Śląski</v>
      </c>
      <c r="L40" s="15" t="str">
        <f t="shared" si="4"/>
        <v>ul. Kościelna 23</v>
      </c>
      <c r="M40" s="25"/>
      <c r="N40" s="26"/>
      <c r="O40" s="26"/>
      <c r="P40" s="24" t="s">
        <v>65</v>
      </c>
      <c r="Q40" s="37" t="s">
        <v>59</v>
      </c>
      <c r="R40" s="38" t="s">
        <v>115</v>
      </c>
      <c r="S40" t="e">
        <f t="shared" si="10"/>
        <v>#N/A</v>
      </c>
    </row>
    <row r="41" spans="1:19">
      <c r="A41" s="16">
        <v>33</v>
      </c>
      <c r="B41" s="13" t="str">
        <f t="shared" ref="B41:B72" si="14">VLOOKUP(C41,$W$8:$X$14,2)</f>
        <v>czwartek</v>
      </c>
      <c r="C41" s="12">
        <f t="shared" si="5"/>
        <v>4</v>
      </c>
      <c r="D41" s="14">
        <f t="shared" si="11"/>
        <v>44959</v>
      </c>
      <c r="E41" s="12">
        <f t="shared" si="6"/>
        <v>11</v>
      </c>
      <c r="F41" s="15" t="str">
        <f t="shared" si="1"/>
        <v>Apteka pod św. Nepomucenem'</v>
      </c>
      <c r="G41" s="12" t="b">
        <f t="shared" si="7"/>
        <v>0</v>
      </c>
      <c r="H41" s="12">
        <f t="shared" si="8"/>
        <v>6</v>
      </c>
      <c r="I41" s="21" t="b">
        <f t="shared" si="2"/>
        <v>0</v>
      </c>
      <c r="J41" s="15" t="str">
        <f t="shared" si="9"/>
        <v>Apteka pod św. Nepomucenem'</v>
      </c>
      <c r="K41" s="15" t="str">
        <f t="shared" si="3"/>
        <v>Lwówek Śląski</v>
      </c>
      <c r="L41" s="15" t="str">
        <f t="shared" si="4"/>
        <v>ul. Kościelna 23</v>
      </c>
      <c r="M41" s="25"/>
      <c r="N41" s="26"/>
      <c r="O41" s="29"/>
      <c r="P41" s="24" t="s">
        <v>65</v>
      </c>
      <c r="Q41" s="37" t="s">
        <v>59</v>
      </c>
      <c r="R41" s="38" t="s">
        <v>115</v>
      </c>
      <c r="S41" t="e">
        <f t="shared" si="10"/>
        <v>#N/A</v>
      </c>
    </row>
    <row r="42" spans="1:19">
      <c r="A42" s="16">
        <v>34</v>
      </c>
      <c r="B42" s="13" t="str">
        <f t="shared" si="14"/>
        <v>piątek</v>
      </c>
      <c r="C42" s="12">
        <f t="shared" si="5"/>
        <v>5</v>
      </c>
      <c r="D42" s="14">
        <f t="shared" si="11"/>
        <v>44960</v>
      </c>
      <c r="E42" s="12">
        <f t="shared" si="6"/>
        <v>11</v>
      </c>
      <c r="F42" s="15" t="str">
        <f t="shared" si="1"/>
        <v>Apteka pod św. Nepomucenem'</v>
      </c>
      <c r="G42" s="12" t="b">
        <f t="shared" si="7"/>
        <v>0</v>
      </c>
      <c r="H42" s="12">
        <f t="shared" si="8"/>
        <v>6</v>
      </c>
      <c r="I42" s="21" t="b">
        <f t="shared" si="2"/>
        <v>0</v>
      </c>
      <c r="J42" s="15" t="str">
        <f t="shared" si="9"/>
        <v>Apteka pod św. Nepomucenem'</v>
      </c>
      <c r="K42" s="15" t="str">
        <f t="shared" si="3"/>
        <v>Lwówek Śląski</v>
      </c>
      <c r="L42" s="15" t="str">
        <f t="shared" si="4"/>
        <v>ul. Kościelna 23</v>
      </c>
      <c r="M42" s="25"/>
      <c r="N42" s="26"/>
      <c r="O42" s="26"/>
      <c r="P42" s="24" t="s">
        <v>65</v>
      </c>
      <c r="Q42" s="37" t="s">
        <v>59</v>
      </c>
      <c r="R42" s="38" t="s">
        <v>115</v>
      </c>
      <c r="S42" t="e">
        <f t="shared" si="10"/>
        <v>#N/A</v>
      </c>
    </row>
    <row r="43" spans="1:19">
      <c r="A43" s="16">
        <v>35</v>
      </c>
      <c r="B43" s="13" t="str">
        <f t="shared" si="14"/>
        <v>sobota</v>
      </c>
      <c r="C43" s="12">
        <f t="shared" si="5"/>
        <v>6</v>
      </c>
      <c r="D43" s="14">
        <f t="shared" si="11"/>
        <v>44961</v>
      </c>
      <c r="E43" s="12">
        <f t="shared" si="6"/>
        <v>11</v>
      </c>
      <c r="F43" s="15" t="str">
        <f t="shared" si="1"/>
        <v>Apteka pod św. Nepomucenem'</v>
      </c>
      <c r="G43" s="12" t="b">
        <f t="shared" si="7"/>
        <v>0</v>
      </c>
      <c r="H43" s="12">
        <f t="shared" si="8"/>
        <v>6</v>
      </c>
      <c r="I43" s="21" t="b">
        <f t="shared" si="2"/>
        <v>0</v>
      </c>
      <c r="J43" s="15" t="str">
        <f t="shared" si="9"/>
        <v>Apteka pod św. Nepomucenem'</v>
      </c>
      <c r="K43" s="15" t="str">
        <f t="shared" si="3"/>
        <v>Lwówek Śląski</v>
      </c>
      <c r="L43" s="15" t="str">
        <f t="shared" si="4"/>
        <v>ul. Kościelna 23</v>
      </c>
      <c r="M43" s="25"/>
      <c r="N43" s="26"/>
      <c r="O43" s="29"/>
      <c r="P43" s="24" t="s">
        <v>65</v>
      </c>
      <c r="Q43" s="37" t="s">
        <v>59</v>
      </c>
      <c r="R43" s="38" t="s">
        <v>115</v>
      </c>
      <c r="S43" t="e">
        <f t="shared" si="10"/>
        <v>#N/A</v>
      </c>
    </row>
    <row r="44" spans="1:19">
      <c r="A44" s="16">
        <v>36</v>
      </c>
      <c r="B44" s="13" t="str">
        <f t="shared" si="14"/>
        <v>niedziela</v>
      </c>
      <c r="C44" s="12">
        <f t="shared" si="5"/>
        <v>7</v>
      </c>
      <c r="D44" s="14">
        <f t="shared" si="11"/>
        <v>44962</v>
      </c>
      <c r="E44" s="12">
        <f t="shared" si="6"/>
        <v>11</v>
      </c>
      <c r="F44" s="15" t="str">
        <f t="shared" si="1"/>
        <v>Apteka pod św. Nepomucenem'</v>
      </c>
      <c r="G44" s="12" t="b">
        <f t="shared" si="7"/>
        <v>0</v>
      </c>
      <c r="H44" s="12">
        <f t="shared" si="8"/>
        <v>6</v>
      </c>
      <c r="I44" s="21" t="b">
        <f t="shared" si="2"/>
        <v>0</v>
      </c>
      <c r="J44" s="15" t="str">
        <f t="shared" si="9"/>
        <v>Apteka pod św. Nepomucenem'</v>
      </c>
      <c r="K44" s="15" t="str">
        <f t="shared" si="3"/>
        <v>Lwówek Śląski</v>
      </c>
      <c r="L44" s="15" t="str">
        <f t="shared" si="4"/>
        <v>ul. Kościelna 23</v>
      </c>
      <c r="M44" s="25"/>
      <c r="N44" s="26"/>
      <c r="O44" s="29"/>
      <c r="P44" s="24" t="s">
        <v>65</v>
      </c>
      <c r="Q44" s="37" t="s">
        <v>59</v>
      </c>
      <c r="R44" s="38" t="s">
        <v>115</v>
      </c>
      <c r="S44" t="e">
        <f t="shared" si="10"/>
        <v>#N/A</v>
      </c>
    </row>
    <row r="45" spans="1:19" ht="15">
      <c r="A45" s="16">
        <v>37</v>
      </c>
      <c r="B45" s="13" t="str">
        <f t="shared" si="14"/>
        <v>poniedziałek</v>
      </c>
      <c r="C45" s="12">
        <f t="shared" si="5"/>
        <v>1</v>
      </c>
      <c r="D45" s="14">
        <f t="shared" si="11"/>
        <v>44963</v>
      </c>
      <c r="E45" s="12">
        <f t="shared" si="6"/>
        <v>12</v>
      </c>
      <c r="F45" s="15" t="str">
        <f t="shared" si="1"/>
        <v>Apteka w Rynku</v>
      </c>
      <c r="G45" s="12" t="b">
        <f t="shared" si="7"/>
        <v>0</v>
      </c>
      <c r="H45" s="12">
        <f t="shared" si="8"/>
        <v>6</v>
      </c>
      <c r="I45" s="21" t="b">
        <f t="shared" si="2"/>
        <v>0</v>
      </c>
      <c r="J45" s="15" t="str">
        <f t="shared" si="9"/>
        <v>Apteka w Rynku</v>
      </c>
      <c r="K45" s="15" t="str">
        <f t="shared" si="3"/>
        <v>Lwówek Śląski</v>
      </c>
      <c r="L45" s="15" t="str">
        <f t="shared" si="4"/>
        <v>Pl. Wolności 19</v>
      </c>
      <c r="M45" s="25"/>
      <c r="N45" s="26"/>
      <c r="O45" s="27"/>
      <c r="P45" s="24" t="s">
        <v>65</v>
      </c>
      <c r="Q45" s="37" t="s">
        <v>59</v>
      </c>
      <c r="R45" s="38" t="s">
        <v>115</v>
      </c>
      <c r="S45" t="str">
        <f t="shared" si="10"/>
        <v>OK</v>
      </c>
    </row>
    <row r="46" spans="1:19" ht="15">
      <c r="A46" s="16">
        <v>38</v>
      </c>
      <c r="B46" s="13" t="str">
        <f t="shared" si="14"/>
        <v>wtorek</v>
      </c>
      <c r="C46" s="12">
        <f t="shared" si="5"/>
        <v>2</v>
      </c>
      <c r="D46" s="14">
        <f t="shared" si="11"/>
        <v>44964</v>
      </c>
      <c r="E46" s="12">
        <f t="shared" si="6"/>
        <v>12</v>
      </c>
      <c r="F46" s="15" t="str">
        <f t="shared" si="1"/>
        <v>Apteka w Rynku</v>
      </c>
      <c r="G46" s="12" t="b">
        <f t="shared" si="7"/>
        <v>0</v>
      </c>
      <c r="H46" s="12">
        <f t="shared" si="8"/>
        <v>6</v>
      </c>
      <c r="I46" s="21" t="b">
        <f t="shared" si="2"/>
        <v>0</v>
      </c>
      <c r="J46" s="15" t="str">
        <f t="shared" si="9"/>
        <v>Apteka w Rynku</v>
      </c>
      <c r="K46" s="15" t="str">
        <f t="shared" si="3"/>
        <v>Lwówek Śląski</v>
      </c>
      <c r="L46" s="15" t="str">
        <f t="shared" si="4"/>
        <v>Pl. Wolności 19</v>
      </c>
      <c r="M46" s="25"/>
      <c r="N46" s="26"/>
      <c r="O46" s="28"/>
      <c r="P46" s="24" t="s">
        <v>65</v>
      </c>
      <c r="Q46" s="37" t="s">
        <v>59</v>
      </c>
      <c r="R46" s="38" t="s">
        <v>115</v>
      </c>
      <c r="S46" t="str">
        <f t="shared" si="10"/>
        <v>OK</v>
      </c>
    </row>
    <row r="47" spans="1:19">
      <c r="A47" s="16">
        <v>39</v>
      </c>
      <c r="B47" s="13" t="str">
        <f t="shared" si="14"/>
        <v>środa</v>
      </c>
      <c r="C47" s="12">
        <f t="shared" si="5"/>
        <v>3</v>
      </c>
      <c r="D47" s="14">
        <f t="shared" si="11"/>
        <v>44965</v>
      </c>
      <c r="E47" s="12">
        <f t="shared" si="6"/>
        <v>12</v>
      </c>
      <c r="F47" s="15" t="str">
        <f t="shared" si="1"/>
        <v>Apteka w Rynku</v>
      </c>
      <c r="G47" s="12" t="b">
        <f t="shared" si="7"/>
        <v>0</v>
      </c>
      <c r="H47" s="12">
        <f t="shared" si="8"/>
        <v>6</v>
      </c>
      <c r="I47" s="21" t="b">
        <f t="shared" si="2"/>
        <v>0</v>
      </c>
      <c r="J47" s="15" t="str">
        <f t="shared" si="9"/>
        <v>Apteka w Rynku</v>
      </c>
      <c r="K47" s="15" t="str">
        <f t="shared" si="3"/>
        <v>Lwówek Śląski</v>
      </c>
      <c r="L47" s="15" t="str">
        <f t="shared" si="4"/>
        <v>Pl. Wolności 19</v>
      </c>
      <c r="M47" s="25"/>
      <c r="N47" s="26"/>
      <c r="O47" s="26"/>
      <c r="P47" s="24" t="s">
        <v>116</v>
      </c>
      <c r="Q47" s="37" t="s">
        <v>59</v>
      </c>
      <c r="R47" s="38" t="s">
        <v>70</v>
      </c>
      <c r="S47" t="e">
        <f t="shared" si="10"/>
        <v>#N/A</v>
      </c>
    </row>
    <row r="48" spans="1:19">
      <c r="A48" s="16">
        <v>40</v>
      </c>
      <c r="B48" s="13" t="str">
        <f t="shared" si="14"/>
        <v>czwartek</v>
      </c>
      <c r="C48" s="12">
        <f t="shared" si="5"/>
        <v>4</v>
      </c>
      <c r="D48" s="14">
        <f t="shared" si="11"/>
        <v>44966</v>
      </c>
      <c r="E48" s="12">
        <f t="shared" si="6"/>
        <v>12</v>
      </c>
      <c r="F48" s="15" t="str">
        <f t="shared" si="1"/>
        <v>Apteka w Rynku</v>
      </c>
      <c r="G48" s="12" t="b">
        <f t="shared" si="7"/>
        <v>0</v>
      </c>
      <c r="H48" s="12">
        <f t="shared" si="8"/>
        <v>6</v>
      </c>
      <c r="I48" s="21" t="b">
        <f t="shared" si="2"/>
        <v>0</v>
      </c>
      <c r="J48" s="15" t="str">
        <f t="shared" si="9"/>
        <v>Apteka w Rynku</v>
      </c>
      <c r="K48" s="15" t="str">
        <f t="shared" si="3"/>
        <v>Lwówek Śląski</v>
      </c>
      <c r="L48" s="15" t="str">
        <f t="shared" si="4"/>
        <v>Pl. Wolności 19</v>
      </c>
      <c r="M48" s="25"/>
      <c r="N48" s="26"/>
      <c r="O48" s="29"/>
      <c r="P48" s="24" t="s">
        <v>116</v>
      </c>
      <c r="Q48" s="37" t="s">
        <v>59</v>
      </c>
      <c r="R48" s="38" t="s">
        <v>70</v>
      </c>
      <c r="S48" t="e">
        <f t="shared" si="10"/>
        <v>#N/A</v>
      </c>
    </row>
    <row r="49" spans="1:21">
      <c r="A49" s="16">
        <v>41</v>
      </c>
      <c r="B49" s="13" t="str">
        <f t="shared" si="14"/>
        <v>piątek</v>
      </c>
      <c r="C49" s="12">
        <f t="shared" si="5"/>
        <v>5</v>
      </c>
      <c r="D49" s="14">
        <f t="shared" si="11"/>
        <v>44967</v>
      </c>
      <c r="E49" s="12">
        <f t="shared" si="6"/>
        <v>12</v>
      </c>
      <c r="F49" s="15" t="str">
        <f t="shared" si="1"/>
        <v>Apteka w Rynku</v>
      </c>
      <c r="G49" s="12" t="b">
        <f t="shared" si="7"/>
        <v>0</v>
      </c>
      <c r="H49" s="12">
        <f t="shared" si="8"/>
        <v>6</v>
      </c>
      <c r="I49" s="21" t="b">
        <f t="shared" si="2"/>
        <v>0</v>
      </c>
      <c r="J49" s="15" t="str">
        <f t="shared" si="9"/>
        <v>Apteka w Rynku</v>
      </c>
      <c r="K49" s="15" t="str">
        <f t="shared" si="3"/>
        <v>Lwówek Śląski</v>
      </c>
      <c r="L49" s="15" t="str">
        <f t="shared" si="4"/>
        <v>Pl. Wolności 19</v>
      </c>
      <c r="M49" s="25"/>
      <c r="N49" s="26"/>
      <c r="O49" s="26"/>
      <c r="P49" s="24" t="s">
        <v>116</v>
      </c>
      <c r="Q49" s="37" t="s">
        <v>59</v>
      </c>
      <c r="R49" s="38" t="s">
        <v>70</v>
      </c>
      <c r="S49" t="e">
        <f t="shared" si="10"/>
        <v>#N/A</v>
      </c>
      <c r="U49" s="43"/>
    </row>
    <row r="50" spans="1:21">
      <c r="A50" s="16">
        <v>42</v>
      </c>
      <c r="B50" s="13" t="str">
        <f t="shared" si="14"/>
        <v>sobota</v>
      </c>
      <c r="C50" s="12">
        <f t="shared" si="5"/>
        <v>6</v>
      </c>
      <c r="D50" s="14">
        <f t="shared" si="11"/>
        <v>44968</v>
      </c>
      <c r="E50" s="12">
        <f t="shared" si="6"/>
        <v>12</v>
      </c>
      <c r="F50" s="15" t="str">
        <f t="shared" si="1"/>
        <v>Apteka w Rynku</v>
      </c>
      <c r="G50" s="12" t="b">
        <f t="shared" si="7"/>
        <v>0</v>
      </c>
      <c r="H50" s="12">
        <f t="shared" si="8"/>
        <v>6</v>
      </c>
      <c r="I50" s="21" t="b">
        <f t="shared" si="2"/>
        <v>0</v>
      </c>
      <c r="J50" s="15" t="str">
        <f t="shared" si="9"/>
        <v>Apteka w Rynku</v>
      </c>
      <c r="K50" s="15" t="str">
        <f t="shared" si="3"/>
        <v>Lwówek Śląski</v>
      </c>
      <c r="L50" s="15" t="str">
        <f t="shared" si="4"/>
        <v>Pl. Wolności 19</v>
      </c>
      <c r="M50" s="25"/>
      <c r="N50" s="26"/>
      <c r="O50" s="29"/>
      <c r="P50" s="24" t="s">
        <v>116</v>
      </c>
      <c r="Q50" s="37" t="s">
        <v>59</v>
      </c>
      <c r="R50" s="38" t="s">
        <v>70</v>
      </c>
      <c r="S50" t="e">
        <f t="shared" si="10"/>
        <v>#N/A</v>
      </c>
    </row>
    <row r="51" spans="1:21">
      <c r="A51" s="16">
        <v>43</v>
      </c>
      <c r="B51" s="13" t="str">
        <f t="shared" si="14"/>
        <v>niedziela</v>
      </c>
      <c r="C51" s="12">
        <f t="shared" si="5"/>
        <v>7</v>
      </c>
      <c r="D51" s="14">
        <f t="shared" si="11"/>
        <v>44969</v>
      </c>
      <c r="E51" s="12">
        <f t="shared" si="6"/>
        <v>12</v>
      </c>
      <c r="F51" s="15" t="str">
        <f t="shared" si="1"/>
        <v>Apteka w Rynku</v>
      </c>
      <c r="G51" s="12" t="b">
        <f t="shared" si="7"/>
        <v>0</v>
      </c>
      <c r="H51" s="12">
        <f t="shared" si="8"/>
        <v>6</v>
      </c>
      <c r="I51" s="21" t="b">
        <f t="shared" si="2"/>
        <v>0</v>
      </c>
      <c r="J51" s="15" t="str">
        <f t="shared" si="9"/>
        <v>Apteka w Rynku</v>
      </c>
      <c r="K51" s="15" t="str">
        <f t="shared" si="3"/>
        <v>Lwówek Śląski</v>
      </c>
      <c r="L51" s="15" t="str">
        <f t="shared" si="4"/>
        <v>Pl. Wolności 19</v>
      </c>
      <c r="M51" s="25"/>
      <c r="N51" s="26"/>
      <c r="O51" s="29"/>
      <c r="P51" s="24" t="s">
        <v>116</v>
      </c>
      <c r="Q51" s="37" t="s">
        <v>59</v>
      </c>
      <c r="R51" s="38" t="s">
        <v>70</v>
      </c>
      <c r="S51" t="e">
        <f t="shared" si="10"/>
        <v>#N/A</v>
      </c>
    </row>
    <row r="52" spans="1:21" ht="15">
      <c r="A52" s="16">
        <v>44</v>
      </c>
      <c r="B52" s="13" t="str">
        <f t="shared" si="14"/>
        <v>poniedziałek</v>
      </c>
      <c r="C52" s="12">
        <f t="shared" si="5"/>
        <v>1</v>
      </c>
      <c r="D52" s="14">
        <f t="shared" si="11"/>
        <v>44970</v>
      </c>
      <c r="E52" s="12">
        <f t="shared" si="6"/>
        <v>13</v>
      </c>
      <c r="F52" s="15" t="str">
        <f t="shared" si="1"/>
        <v>Apteka Agatowa</v>
      </c>
      <c r="G52" s="12" t="b">
        <f t="shared" si="7"/>
        <v>0</v>
      </c>
      <c r="H52" s="12">
        <f t="shared" si="8"/>
        <v>6</v>
      </c>
      <c r="I52" s="21" t="b">
        <f t="shared" si="2"/>
        <v>0</v>
      </c>
      <c r="J52" s="15" t="str">
        <f t="shared" si="9"/>
        <v>Apteka Agatowa</v>
      </c>
      <c r="K52" s="15" t="str">
        <f t="shared" si="3"/>
        <v>Lwówek Śląski</v>
      </c>
      <c r="L52" s="15" t="str">
        <f t="shared" si="4"/>
        <v>ul. Oświęcimska 3</v>
      </c>
      <c r="M52" s="25"/>
      <c r="N52" s="26"/>
      <c r="O52" s="27"/>
      <c r="P52" s="24" t="s">
        <v>116</v>
      </c>
      <c r="Q52" s="37" t="s">
        <v>59</v>
      </c>
      <c r="R52" s="38" t="s">
        <v>70</v>
      </c>
      <c r="S52" t="e">
        <f t="shared" si="10"/>
        <v>#N/A</v>
      </c>
    </row>
    <row r="53" spans="1:21" ht="15">
      <c r="A53" s="16">
        <v>45</v>
      </c>
      <c r="B53" s="13" t="str">
        <f t="shared" si="14"/>
        <v>wtorek</v>
      </c>
      <c r="C53" s="12">
        <f t="shared" si="5"/>
        <v>2</v>
      </c>
      <c r="D53" s="14">
        <f t="shared" si="11"/>
        <v>44971</v>
      </c>
      <c r="E53" s="12">
        <f t="shared" si="6"/>
        <v>13</v>
      </c>
      <c r="F53" s="15" t="str">
        <f t="shared" si="1"/>
        <v>Apteka Agatowa</v>
      </c>
      <c r="G53" s="12" t="b">
        <f t="shared" si="7"/>
        <v>0</v>
      </c>
      <c r="H53" s="12">
        <f t="shared" si="8"/>
        <v>6</v>
      </c>
      <c r="I53" s="21" t="b">
        <f t="shared" si="2"/>
        <v>0</v>
      </c>
      <c r="J53" s="15" t="str">
        <f t="shared" si="9"/>
        <v>Apteka Agatowa</v>
      </c>
      <c r="K53" s="15" t="str">
        <f t="shared" si="3"/>
        <v>Lwówek Śląski</v>
      </c>
      <c r="L53" s="15" t="str">
        <f t="shared" si="4"/>
        <v>ul. Oświęcimska 3</v>
      </c>
      <c r="M53" s="25"/>
      <c r="N53" s="26"/>
      <c r="O53" s="28"/>
      <c r="P53" s="24" t="s">
        <v>116</v>
      </c>
      <c r="Q53" s="37" t="s">
        <v>59</v>
      </c>
      <c r="R53" s="38" t="s">
        <v>70</v>
      </c>
      <c r="S53" t="e">
        <f t="shared" si="10"/>
        <v>#N/A</v>
      </c>
    </row>
    <row r="54" spans="1:21">
      <c r="A54" s="16">
        <v>46</v>
      </c>
      <c r="B54" s="13" t="str">
        <f t="shared" si="14"/>
        <v>środa</v>
      </c>
      <c r="C54" s="12">
        <f t="shared" si="5"/>
        <v>3</v>
      </c>
      <c r="D54" s="14">
        <f t="shared" si="11"/>
        <v>44972</v>
      </c>
      <c r="E54" s="12">
        <f t="shared" si="6"/>
        <v>13</v>
      </c>
      <c r="F54" s="15" t="str">
        <f t="shared" si="1"/>
        <v>Apteka Agatowa</v>
      </c>
      <c r="G54" s="12" t="b">
        <f t="shared" si="7"/>
        <v>0</v>
      </c>
      <c r="H54" s="12">
        <f t="shared" si="8"/>
        <v>6</v>
      </c>
      <c r="I54" s="21" t="b">
        <f t="shared" si="2"/>
        <v>0</v>
      </c>
      <c r="J54" s="15" t="str">
        <f t="shared" si="9"/>
        <v>Apteka Agatowa</v>
      </c>
      <c r="K54" s="15" t="str">
        <f t="shared" si="3"/>
        <v>Lwówek Śląski</v>
      </c>
      <c r="L54" s="15" t="str">
        <f t="shared" si="4"/>
        <v>ul. Oświęcimska 3</v>
      </c>
      <c r="M54" s="25"/>
      <c r="N54" s="26"/>
      <c r="O54" s="26"/>
      <c r="P54" s="24" t="s">
        <v>58</v>
      </c>
      <c r="Q54" s="37" t="s">
        <v>59</v>
      </c>
      <c r="R54" s="38" t="s">
        <v>60</v>
      </c>
      <c r="S54" t="e">
        <f t="shared" si="10"/>
        <v>#N/A</v>
      </c>
    </row>
    <row r="55" spans="1:21">
      <c r="A55" s="16">
        <v>47</v>
      </c>
      <c r="B55" s="13" t="str">
        <f t="shared" si="14"/>
        <v>czwartek</v>
      </c>
      <c r="C55" s="12">
        <f t="shared" si="5"/>
        <v>4</v>
      </c>
      <c r="D55" s="14">
        <f t="shared" si="11"/>
        <v>44973</v>
      </c>
      <c r="E55" s="12">
        <f t="shared" si="6"/>
        <v>13</v>
      </c>
      <c r="F55" s="15" t="str">
        <f t="shared" si="1"/>
        <v>Apteka Agatowa</v>
      </c>
      <c r="G55" s="12" t="b">
        <f t="shared" si="7"/>
        <v>0</v>
      </c>
      <c r="H55" s="12">
        <f t="shared" si="8"/>
        <v>6</v>
      </c>
      <c r="I55" s="21" t="b">
        <f t="shared" si="2"/>
        <v>0</v>
      </c>
      <c r="J55" s="15" t="str">
        <f t="shared" si="9"/>
        <v>Apteka Agatowa</v>
      </c>
      <c r="K55" s="15" t="str">
        <f t="shared" si="3"/>
        <v>Lwówek Śląski</v>
      </c>
      <c r="L55" s="15" t="str">
        <f t="shared" si="4"/>
        <v>ul. Oświęcimska 3</v>
      </c>
      <c r="M55" s="25"/>
      <c r="N55" s="26"/>
      <c r="O55" s="29"/>
      <c r="P55" s="31" t="s">
        <v>58</v>
      </c>
      <c r="Q55" s="44" t="s">
        <v>59</v>
      </c>
      <c r="R55" s="45" t="s">
        <v>60</v>
      </c>
      <c r="S55" t="e">
        <f t="shared" si="10"/>
        <v>#N/A</v>
      </c>
    </row>
    <row r="56" spans="1:21">
      <c r="A56" s="16">
        <v>48</v>
      </c>
      <c r="B56" s="13" t="str">
        <f t="shared" si="14"/>
        <v>piątek</v>
      </c>
      <c r="C56" s="12">
        <f t="shared" si="5"/>
        <v>5</v>
      </c>
      <c r="D56" s="14">
        <f t="shared" si="11"/>
        <v>44974</v>
      </c>
      <c r="E56" s="12">
        <f t="shared" si="6"/>
        <v>13</v>
      </c>
      <c r="F56" s="15" t="str">
        <f t="shared" si="1"/>
        <v>Apteka Agatowa</v>
      </c>
      <c r="G56" s="12" t="b">
        <f t="shared" si="7"/>
        <v>0</v>
      </c>
      <c r="H56" s="12">
        <f t="shared" si="8"/>
        <v>6</v>
      </c>
      <c r="I56" s="21" t="b">
        <f t="shared" si="2"/>
        <v>0</v>
      </c>
      <c r="J56" s="15" t="str">
        <f t="shared" si="9"/>
        <v>Apteka Agatowa</v>
      </c>
      <c r="K56" s="15" t="str">
        <f t="shared" si="3"/>
        <v>Lwówek Śląski</v>
      </c>
      <c r="L56" s="15" t="str">
        <f t="shared" si="4"/>
        <v>ul. Oświęcimska 3</v>
      </c>
      <c r="M56" s="25"/>
      <c r="N56" s="26"/>
      <c r="O56" s="26"/>
      <c r="P56" s="24" t="s">
        <v>58</v>
      </c>
      <c r="Q56" s="37" t="s">
        <v>59</v>
      </c>
      <c r="R56" s="38" t="s">
        <v>60</v>
      </c>
      <c r="S56" t="e">
        <f t="shared" si="10"/>
        <v>#N/A</v>
      </c>
    </row>
    <row r="57" spans="1:21">
      <c r="A57" s="16">
        <v>49</v>
      </c>
      <c r="B57" s="13" t="str">
        <f t="shared" si="14"/>
        <v>sobota</v>
      </c>
      <c r="C57" s="12">
        <f t="shared" si="5"/>
        <v>6</v>
      </c>
      <c r="D57" s="14">
        <f t="shared" si="11"/>
        <v>44975</v>
      </c>
      <c r="E57" s="12">
        <f t="shared" si="6"/>
        <v>13</v>
      </c>
      <c r="F57" s="15" t="str">
        <f t="shared" si="1"/>
        <v>Apteka Agatowa</v>
      </c>
      <c r="G57" s="12" t="b">
        <f t="shared" si="7"/>
        <v>0</v>
      </c>
      <c r="H57" s="12">
        <f t="shared" si="8"/>
        <v>6</v>
      </c>
      <c r="I57" s="21" t="b">
        <f t="shared" si="2"/>
        <v>0</v>
      </c>
      <c r="J57" s="15" t="str">
        <f t="shared" si="9"/>
        <v>Apteka Agatowa</v>
      </c>
      <c r="K57" s="15" t="str">
        <f t="shared" si="3"/>
        <v>Lwówek Śląski</v>
      </c>
      <c r="L57" s="15" t="str">
        <f t="shared" si="4"/>
        <v>ul. Oświęcimska 3</v>
      </c>
      <c r="M57" s="25"/>
      <c r="N57" s="26"/>
      <c r="O57" s="29"/>
      <c r="P57" s="24" t="s">
        <v>58</v>
      </c>
      <c r="Q57" s="37" t="s">
        <v>59</v>
      </c>
      <c r="R57" s="38" t="s">
        <v>60</v>
      </c>
      <c r="S57" t="e">
        <f t="shared" si="10"/>
        <v>#N/A</v>
      </c>
    </row>
    <row r="58" spans="1:21">
      <c r="A58" s="16">
        <v>50</v>
      </c>
      <c r="B58" s="13" t="str">
        <f t="shared" si="14"/>
        <v>niedziela</v>
      </c>
      <c r="C58" s="12">
        <f t="shared" si="5"/>
        <v>7</v>
      </c>
      <c r="D58" s="14">
        <f t="shared" si="11"/>
        <v>44976</v>
      </c>
      <c r="E58" s="12">
        <f t="shared" si="6"/>
        <v>13</v>
      </c>
      <c r="F58" s="15" t="str">
        <f t="shared" si="1"/>
        <v>Apteka Agatowa</v>
      </c>
      <c r="G58" s="12" t="b">
        <f t="shared" si="7"/>
        <v>0</v>
      </c>
      <c r="H58" s="12">
        <f t="shared" si="8"/>
        <v>6</v>
      </c>
      <c r="I58" s="21" t="b">
        <f t="shared" si="2"/>
        <v>0</v>
      </c>
      <c r="J58" s="15" t="str">
        <f t="shared" si="9"/>
        <v>Apteka Agatowa</v>
      </c>
      <c r="K58" s="15" t="str">
        <f t="shared" si="3"/>
        <v>Lwówek Śląski</v>
      </c>
      <c r="L58" s="15" t="str">
        <f t="shared" si="4"/>
        <v>ul. Oświęcimska 3</v>
      </c>
      <c r="M58" s="25"/>
      <c r="N58" s="26"/>
      <c r="O58" s="29"/>
      <c r="P58" s="31" t="s">
        <v>58</v>
      </c>
      <c r="Q58" s="44" t="s">
        <v>59</v>
      </c>
      <c r="R58" s="45" t="s">
        <v>60</v>
      </c>
      <c r="S58" t="e">
        <f t="shared" si="10"/>
        <v>#N/A</v>
      </c>
    </row>
    <row r="59" spans="1:21" ht="15">
      <c r="A59" s="16">
        <v>51</v>
      </c>
      <c r="B59" s="13" t="str">
        <f t="shared" si="14"/>
        <v>poniedziałek</v>
      </c>
      <c r="C59" s="12">
        <f t="shared" si="5"/>
        <v>1</v>
      </c>
      <c r="D59" s="14">
        <f t="shared" si="11"/>
        <v>44977</v>
      </c>
      <c r="E59" s="12">
        <f t="shared" si="6"/>
        <v>1</v>
      </c>
      <c r="F59" s="15" t="str">
        <f t="shared" si="1"/>
        <v xml:space="preserve">Apteka Centrum </v>
      </c>
      <c r="G59" s="12" t="b">
        <f t="shared" si="7"/>
        <v>0</v>
      </c>
      <c r="H59" s="12">
        <f t="shared" si="8"/>
        <v>6</v>
      </c>
      <c r="I59" s="21" t="b">
        <f t="shared" si="2"/>
        <v>0</v>
      </c>
      <c r="J59" s="15" t="str">
        <f t="shared" si="9"/>
        <v xml:space="preserve">Apteka Centrum </v>
      </c>
      <c r="K59" s="15" t="str">
        <f t="shared" si="3"/>
        <v>Lwówek Śląski</v>
      </c>
      <c r="L59" s="15" t="str">
        <f t="shared" si="4"/>
        <v>ul. Zamkowa 3</v>
      </c>
      <c r="M59" s="25"/>
      <c r="N59" s="26"/>
      <c r="O59" s="27"/>
      <c r="P59" s="31" t="s">
        <v>58</v>
      </c>
      <c r="Q59" s="44" t="s">
        <v>59</v>
      </c>
      <c r="R59" s="45" t="s">
        <v>60</v>
      </c>
      <c r="S59" t="str">
        <f t="shared" si="10"/>
        <v>OK</v>
      </c>
    </row>
    <row r="60" spans="1:21" ht="15">
      <c r="A60" s="16">
        <v>52</v>
      </c>
      <c r="B60" s="13" t="str">
        <f t="shared" si="14"/>
        <v>wtorek</v>
      </c>
      <c r="C60" s="12">
        <f t="shared" si="5"/>
        <v>2</v>
      </c>
      <c r="D60" s="14">
        <f t="shared" si="11"/>
        <v>44978</v>
      </c>
      <c r="E60" s="12">
        <f t="shared" si="6"/>
        <v>1</v>
      </c>
      <c r="F60" s="15" t="str">
        <f t="shared" si="1"/>
        <v xml:space="preserve">Apteka Centrum </v>
      </c>
      <c r="G60" s="12" t="b">
        <f t="shared" si="7"/>
        <v>0</v>
      </c>
      <c r="H60" s="12">
        <f t="shared" si="8"/>
        <v>6</v>
      </c>
      <c r="I60" s="21" t="b">
        <f t="shared" si="2"/>
        <v>0</v>
      </c>
      <c r="J60" s="15" t="str">
        <f t="shared" si="9"/>
        <v xml:space="preserve">Apteka Centrum </v>
      </c>
      <c r="K60" s="15" t="str">
        <f t="shared" si="3"/>
        <v>Lwówek Śląski</v>
      </c>
      <c r="L60" s="15" t="str">
        <f t="shared" si="4"/>
        <v>ul. Zamkowa 3</v>
      </c>
      <c r="M60" s="25"/>
      <c r="N60" s="26"/>
      <c r="O60" s="28"/>
      <c r="P60" s="31" t="s">
        <v>58</v>
      </c>
      <c r="Q60" s="44" t="s">
        <v>59</v>
      </c>
      <c r="R60" s="45" t="s">
        <v>60</v>
      </c>
      <c r="S60" t="str">
        <f t="shared" si="10"/>
        <v>OK</v>
      </c>
    </row>
    <row r="61" spans="1:21">
      <c r="A61" s="16">
        <v>53</v>
      </c>
      <c r="B61" s="13" t="str">
        <f t="shared" si="14"/>
        <v>środa</v>
      </c>
      <c r="C61" s="12">
        <f t="shared" si="5"/>
        <v>3</v>
      </c>
      <c r="D61" s="14">
        <f t="shared" si="11"/>
        <v>44979</v>
      </c>
      <c r="E61" s="12">
        <f t="shared" si="6"/>
        <v>1</v>
      </c>
      <c r="F61" s="15" t="str">
        <f t="shared" si="1"/>
        <v xml:space="preserve">Apteka Centrum </v>
      </c>
      <c r="G61" s="12" t="b">
        <f t="shared" si="7"/>
        <v>0</v>
      </c>
      <c r="H61" s="12">
        <f t="shared" si="8"/>
        <v>6</v>
      </c>
      <c r="I61" s="21" t="b">
        <f t="shared" si="2"/>
        <v>0</v>
      </c>
      <c r="J61" s="15" t="str">
        <f t="shared" si="9"/>
        <v xml:space="preserve">Apteka Centrum </v>
      </c>
      <c r="K61" s="15" t="str">
        <f t="shared" si="3"/>
        <v>Lwówek Śląski</v>
      </c>
      <c r="L61" s="15" t="str">
        <f t="shared" si="4"/>
        <v>ul. Zamkowa 3</v>
      </c>
      <c r="M61" s="25"/>
      <c r="N61" s="26"/>
      <c r="O61" s="26"/>
      <c r="P61" s="31" t="s">
        <v>62</v>
      </c>
      <c r="Q61" s="44" t="s">
        <v>59</v>
      </c>
      <c r="R61" s="45" t="s">
        <v>63</v>
      </c>
      <c r="S61" t="e">
        <f t="shared" si="10"/>
        <v>#N/A</v>
      </c>
    </row>
    <row r="62" spans="1:21">
      <c r="A62" s="16">
        <v>54</v>
      </c>
      <c r="B62" s="13" t="str">
        <f t="shared" si="14"/>
        <v>czwartek</v>
      </c>
      <c r="C62" s="12">
        <f t="shared" si="5"/>
        <v>4</v>
      </c>
      <c r="D62" s="14">
        <f t="shared" si="11"/>
        <v>44980</v>
      </c>
      <c r="E62" s="12">
        <f t="shared" si="6"/>
        <v>1</v>
      </c>
      <c r="F62" s="15" t="str">
        <f t="shared" si="1"/>
        <v xml:space="preserve">Apteka Centrum </v>
      </c>
      <c r="G62" s="12" t="b">
        <f t="shared" si="7"/>
        <v>0</v>
      </c>
      <c r="H62" s="12">
        <f t="shared" si="8"/>
        <v>6</v>
      </c>
      <c r="I62" s="21" t="b">
        <f t="shared" si="2"/>
        <v>0</v>
      </c>
      <c r="J62" s="15" t="str">
        <f t="shared" si="9"/>
        <v xml:space="preserve">Apteka Centrum </v>
      </c>
      <c r="K62" s="15" t="str">
        <f t="shared" si="3"/>
        <v>Lwówek Śląski</v>
      </c>
      <c r="L62" s="15" t="str">
        <f t="shared" si="4"/>
        <v>ul. Zamkowa 3</v>
      </c>
      <c r="M62" s="25"/>
      <c r="N62" s="26"/>
      <c r="O62" s="29"/>
      <c r="P62" s="31" t="s">
        <v>62</v>
      </c>
      <c r="Q62" s="44" t="s">
        <v>59</v>
      </c>
      <c r="R62" s="45" t="s">
        <v>63</v>
      </c>
      <c r="S62" t="e">
        <f t="shared" si="10"/>
        <v>#N/A</v>
      </c>
    </row>
    <row r="63" spans="1:21">
      <c r="A63" s="16">
        <v>55</v>
      </c>
      <c r="B63" s="13" t="str">
        <f t="shared" si="14"/>
        <v>piątek</v>
      </c>
      <c r="C63" s="12">
        <f t="shared" si="5"/>
        <v>5</v>
      </c>
      <c r="D63" s="14">
        <f t="shared" si="11"/>
        <v>44981</v>
      </c>
      <c r="E63" s="12">
        <f t="shared" si="6"/>
        <v>1</v>
      </c>
      <c r="F63" s="15" t="str">
        <f t="shared" si="1"/>
        <v xml:space="preserve">Apteka Centrum </v>
      </c>
      <c r="G63" s="12" t="b">
        <f t="shared" si="7"/>
        <v>0</v>
      </c>
      <c r="H63" s="12">
        <f t="shared" si="8"/>
        <v>6</v>
      </c>
      <c r="I63" s="21" t="b">
        <f t="shared" si="2"/>
        <v>0</v>
      </c>
      <c r="J63" s="15" t="str">
        <f t="shared" si="9"/>
        <v xml:space="preserve">Apteka Centrum </v>
      </c>
      <c r="K63" s="15" t="str">
        <f t="shared" si="3"/>
        <v>Lwówek Śląski</v>
      </c>
      <c r="L63" s="15" t="str">
        <f t="shared" si="4"/>
        <v>ul. Zamkowa 3</v>
      </c>
      <c r="M63" s="25"/>
      <c r="N63" s="26"/>
      <c r="O63" s="26"/>
      <c r="P63" s="31" t="s">
        <v>62</v>
      </c>
      <c r="Q63" s="44" t="s">
        <v>59</v>
      </c>
      <c r="R63" s="45" t="s">
        <v>63</v>
      </c>
      <c r="S63" t="e">
        <f t="shared" si="10"/>
        <v>#N/A</v>
      </c>
    </row>
    <row r="64" spans="1:21">
      <c r="A64" s="16">
        <v>56</v>
      </c>
      <c r="B64" s="13" t="str">
        <f t="shared" si="14"/>
        <v>sobota</v>
      </c>
      <c r="C64" s="12">
        <f t="shared" si="5"/>
        <v>6</v>
      </c>
      <c r="D64" s="14">
        <f t="shared" si="11"/>
        <v>44982</v>
      </c>
      <c r="E64" s="12">
        <f t="shared" si="6"/>
        <v>1</v>
      </c>
      <c r="F64" s="15" t="str">
        <f t="shared" si="1"/>
        <v xml:space="preserve">Apteka Centrum </v>
      </c>
      <c r="G64" s="12" t="b">
        <f t="shared" si="7"/>
        <v>0</v>
      </c>
      <c r="H64" s="12">
        <f t="shared" si="8"/>
        <v>6</v>
      </c>
      <c r="I64" s="21" t="b">
        <f t="shared" si="2"/>
        <v>0</v>
      </c>
      <c r="J64" s="15" t="str">
        <f t="shared" si="9"/>
        <v xml:space="preserve">Apteka Centrum </v>
      </c>
      <c r="K64" s="15" t="str">
        <f t="shared" si="3"/>
        <v>Lwówek Śląski</v>
      </c>
      <c r="L64" s="15" t="str">
        <f t="shared" si="4"/>
        <v>ul. Zamkowa 3</v>
      </c>
      <c r="M64" s="25"/>
      <c r="N64" s="26"/>
      <c r="O64" s="29"/>
      <c r="P64" s="24" t="s">
        <v>62</v>
      </c>
      <c r="Q64" s="37" t="s">
        <v>59</v>
      </c>
      <c r="R64" s="38" t="s">
        <v>63</v>
      </c>
      <c r="S64" t="e">
        <f t="shared" si="10"/>
        <v>#N/A</v>
      </c>
    </row>
    <row r="65" spans="1:19">
      <c r="A65" s="16">
        <v>57</v>
      </c>
      <c r="B65" s="13" t="str">
        <f t="shared" si="14"/>
        <v>niedziela</v>
      </c>
      <c r="C65" s="12">
        <f t="shared" si="5"/>
        <v>7</v>
      </c>
      <c r="D65" s="14">
        <f t="shared" si="11"/>
        <v>44983</v>
      </c>
      <c r="E65" s="12">
        <f t="shared" si="6"/>
        <v>1</v>
      </c>
      <c r="F65" s="15" t="str">
        <f t="shared" si="1"/>
        <v xml:space="preserve">Apteka Centrum </v>
      </c>
      <c r="G65" s="12" t="b">
        <f t="shared" si="7"/>
        <v>0</v>
      </c>
      <c r="H65" s="12">
        <f t="shared" si="8"/>
        <v>6</v>
      </c>
      <c r="I65" s="21" t="b">
        <f t="shared" si="2"/>
        <v>0</v>
      </c>
      <c r="J65" s="15" t="str">
        <f t="shared" si="9"/>
        <v xml:space="preserve">Apteka Centrum </v>
      </c>
      <c r="K65" s="15" t="str">
        <f t="shared" si="3"/>
        <v>Lwówek Śląski</v>
      </c>
      <c r="L65" s="15" t="str">
        <f t="shared" si="4"/>
        <v>ul. Zamkowa 3</v>
      </c>
      <c r="M65" s="25"/>
      <c r="N65" s="26"/>
      <c r="O65" s="29"/>
      <c r="P65" s="24" t="s">
        <v>62</v>
      </c>
      <c r="Q65" s="37" t="s">
        <v>59</v>
      </c>
      <c r="R65" s="38" t="s">
        <v>63</v>
      </c>
      <c r="S65" t="e">
        <f t="shared" si="10"/>
        <v>#N/A</v>
      </c>
    </row>
    <row r="66" spans="1:19" ht="15">
      <c r="A66" s="16">
        <v>58</v>
      </c>
      <c r="B66" s="13" t="str">
        <f t="shared" si="14"/>
        <v>poniedziałek</v>
      </c>
      <c r="C66" s="12">
        <f t="shared" si="5"/>
        <v>1</v>
      </c>
      <c r="D66" s="14">
        <f t="shared" si="11"/>
        <v>44984</v>
      </c>
      <c r="E66" s="12">
        <f t="shared" si="6"/>
        <v>2</v>
      </c>
      <c r="F66" s="15" t="str">
        <f t="shared" si="1"/>
        <v>Apteka pod św. Nepomucenem</v>
      </c>
      <c r="G66" s="12" t="b">
        <f t="shared" si="7"/>
        <v>0</v>
      </c>
      <c r="H66" s="12">
        <f t="shared" si="8"/>
        <v>6</v>
      </c>
      <c r="I66" s="21" t="b">
        <f t="shared" si="2"/>
        <v>0</v>
      </c>
      <c r="J66" s="15" t="str">
        <f t="shared" si="9"/>
        <v>Apteka pod św. Nepomucenem</v>
      </c>
      <c r="K66" s="15" t="str">
        <f t="shared" si="3"/>
        <v>Lwówek Śląski</v>
      </c>
      <c r="L66" s="15" t="str">
        <f t="shared" si="4"/>
        <v>ul. Kościelna 23</v>
      </c>
      <c r="M66" s="25"/>
      <c r="N66" s="26"/>
      <c r="O66" s="27"/>
      <c r="P66" s="24" t="s">
        <v>62</v>
      </c>
      <c r="Q66" s="37" t="s">
        <v>59</v>
      </c>
      <c r="R66" s="38" t="s">
        <v>63</v>
      </c>
      <c r="S66" t="str">
        <f t="shared" si="10"/>
        <v>OK</v>
      </c>
    </row>
    <row r="67" spans="1:19" ht="15">
      <c r="A67" s="16">
        <v>59</v>
      </c>
      <c r="B67" s="13" t="str">
        <f t="shared" si="14"/>
        <v>wtorek</v>
      </c>
      <c r="C67" s="12">
        <f t="shared" si="5"/>
        <v>2</v>
      </c>
      <c r="D67" s="14">
        <f t="shared" si="11"/>
        <v>44985</v>
      </c>
      <c r="E67" s="12">
        <f t="shared" si="6"/>
        <v>2</v>
      </c>
      <c r="F67" s="15" t="str">
        <f t="shared" si="1"/>
        <v>Apteka pod św. Nepomucenem</v>
      </c>
      <c r="G67" s="12" t="b">
        <f t="shared" si="7"/>
        <v>0</v>
      </c>
      <c r="H67" s="12">
        <f t="shared" si="8"/>
        <v>6</v>
      </c>
      <c r="I67" s="21" t="b">
        <f t="shared" si="2"/>
        <v>0</v>
      </c>
      <c r="J67" s="15" t="str">
        <f t="shared" si="9"/>
        <v>Apteka pod św. Nepomucenem</v>
      </c>
      <c r="K67" s="15" t="str">
        <f t="shared" si="3"/>
        <v>Lwówek Śląski</v>
      </c>
      <c r="L67" s="15" t="str">
        <f t="shared" si="4"/>
        <v>ul. Kościelna 23</v>
      </c>
      <c r="M67" s="25"/>
      <c r="N67" s="26"/>
      <c r="O67" s="28"/>
      <c r="P67" s="24" t="s">
        <v>62</v>
      </c>
      <c r="Q67" s="37" t="s">
        <v>59</v>
      </c>
      <c r="R67" s="38" t="s">
        <v>63</v>
      </c>
      <c r="S67" t="str">
        <f t="shared" si="10"/>
        <v>OK</v>
      </c>
    </row>
    <row r="68" spans="1:19" ht="14.25" customHeight="1">
      <c r="A68" s="16">
        <v>60</v>
      </c>
      <c r="B68" s="13" t="str">
        <f t="shared" si="14"/>
        <v>środa</v>
      </c>
      <c r="C68" s="12">
        <f t="shared" ref="C68:C131" si="15">WEEKDAY(D68,2)</f>
        <v>3</v>
      </c>
      <c r="D68" s="14">
        <f t="shared" si="11"/>
        <v>44986</v>
      </c>
      <c r="E68" s="12">
        <f t="shared" si="6"/>
        <v>2</v>
      </c>
      <c r="F68" s="15" t="str">
        <f t="shared" si="1"/>
        <v>Apteka pod św. Nepomucenem</v>
      </c>
      <c r="G68" s="12" t="b">
        <f t="shared" si="7"/>
        <v>0</v>
      </c>
      <c r="H68" s="12">
        <f t="shared" si="8"/>
        <v>6</v>
      </c>
      <c r="I68" s="21" t="b">
        <f t="shared" si="2"/>
        <v>0</v>
      </c>
      <c r="J68" s="15" t="str">
        <f t="shared" si="9"/>
        <v>Apteka pod św. Nepomucenem</v>
      </c>
      <c r="K68" s="15" t="str">
        <f t="shared" si="3"/>
        <v>Lwówek Śląski</v>
      </c>
      <c r="L68" s="15" t="str">
        <f t="shared" si="4"/>
        <v>ul. Kościelna 23</v>
      </c>
      <c r="M68" s="25"/>
      <c r="N68" s="26"/>
      <c r="O68" s="26"/>
      <c r="P68" s="24" t="s">
        <v>117</v>
      </c>
      <c r="Q68" s="37" t="s">
        <v>59</v>
      </c>
      <c r="R68" s="38" t="s">
        <v>118</v>
      </c>
      <c r="S68" t="e">
        <f t="shared" si="10"/>
        <v>#N/A</v>
      </c>
    </row>
    <row r="69" spans="1:19" ht="14.25" customHeight="1">
      <c r="A69" s="16">
        <v>61</v>
      </c>
      <c r="B69" s="13" t="str">
        <f t="shared" si="14"/>
        <v>czwartek</v>
      </c>
      <c r="C69" s="12">
        <f t="shared" si="15"/>
        <v>4</v>
      </c>
      <c r="D69" s="14">
        <f t="shared" si="11"/>
        <v>44987</v>
      </c>
      <c r="E69" s="12">
        <f t="shared" si="6"/>
        <v>2</v>
      </c>
      <c r="F69" s="15" t="str">
        <f t="shared" si="1"/>
        <v>Apteka pod św. Nepomucenem</v>
      </c>
      <c r="G69" s="12" t="b">
        <f t="shared" si="7"/>
        <v>0</v>
      </c>
      <c r="H69" s="12">
        <f t="shared" si="8"/>
        <v>6</v>
      </c>
      <c r="I69" s="21" t="b">
        <f t="shared" si="2"/>
        <v>0</v>
      </c>
      <c r="J69" s="15" t="str">
        <f t="shared" si="9"/>
        <v>Apteka pod św. Nepomucenem</v>
      </c>
      <c r="K69" s="15" t="str">
        <f t="shared" si="3"/>
        <v>Lwówek Śląski</v>
      </c>
      <c r="L69" s="15" t="str">
        <f t="shared" si="4"/>
        <v>ul. Kościelna 23</v>
      </c>
      <c r="M69" s="25"/>
      <c r="N69" s="26"/>
      <c r="O69" s="29"/>
      <c r="P69" s="24" t="s">
        <v>117</v>
      </c>
      <c r="Q69" s="37" t="s">
        <v>59</v>
      </c>
      <c r="R69" s="38" t="s">
        <v>118</v>
      </c>
      <c r="S69" t="e">
        <f t="shared" si="10"/>
        <v>#N/A</v>
      </c>
    </row>
    <row r="70" spans="1:19" ht="14.25" customHeight="1">
      <c r="A70" s="16">
        <v>62</v>
      </c>
      <c r="B70" s="13" t="str">
        <f t="shared" si="14"/>
        <v>piątek</v>
      </c>
      <c r="C70" s="12">
        <f t="shared" si="15"/>
        <v>5</v>
      </c>
      <c r="D70" s="14">
        <f t="shared" si="11"/>
        <v>44988</v>
      </c>
      <c r="E70" s="12">
        <f t="shared" si="6"/>
        <v>2</v>
      </c>
      <c r="F70" s="15" t="str">
        <f t="shared" si="1"/>
        <v>Apteka pod św. Nepomucenem</v>
      </c>
      <c r="G70" s="12" t="b">
        <f t="shared" si="7"/>
        <v>0</v>
      </c>
      <c r="H70" s="12">
        <f t="shared" si="8"/>
        <v>6</v>
      </c>
      <c r="I70" s="21" t="b">
        <f t="shared" si="2"/>
        <v>0</v>
      </c>
      <c r="J70" s="15" t="str">
        <f t="shared" si="9"/>
        <v>Apteka pod św. Nepomucenem</v>
      </c>
      <c r="K70" s="15" t="str">
        <f t="shared" si="3"/>
        <v>Lwówek Śląski</v>
      </c>
      <c r="L70" s="15" t="str">
        <f t="shared" si="4"/>
        <v>ul. Kościelna 23</v>
      </c>
      <c r="M70" s="25"/>
      <c r="N70" s="26"/>
      <c r="O70" s="26"/>
      <c r="P70" s="24" t="s">
        <v>117</v>
      </c>
      <c r="Q70" s="37" t="s">
        <v>59</v>
      </c>
      <c r="R70" s="38" t="s">
        <v>118</v>
      </c>
      <c r="S70" t="e">
        <f t="shared" si="10"/>
        <v>#N/A</v>
      </c>
    </row>
    <row r="71" spans="1:19">
      <c r="A71" s="16">
        <v>63</v>
      </c>
      <c r="B71" s="13" t="str">
        <f t="shared" si="14"/>
        <v>sobota</v>
      </c>
      <c r="C71" s="12">
        <f t="shared" si="15"/>
        <v>6</v>
      </c>
      <c r="D71" s="14">
        <f t="shared" si="11"/>
        <v>44989</v>
      </c>
      <c r="E71" s="12">
        <f t="shared" si="6"/>
        <v>2</v>
      </c>
      <c r="F71" s="15" t="str">
        <f t="shared" si="1"/>
        <v>Apteka pod św. Nepomucenem</v>
      </c>
      <c r="G71" s="12" t="b">
        <f t="shared" si="7"/>
        <v>0</v>
      </c>
      <c r="H71" s="12">
        <f t="shared" si="8"/>
        <v>6</v>
      </c>
      <c r="I71" s="21" t="b">
        <f t="shared" si="2"/>
        <v>0</v>
      </c>
      <c r="J71" s="15" t="str">
        <f t="shared" si="9"/>
        <v>Apteka pod św. Nepomucenem</v>
      </c>
      <c r="K71" s="15" t="str">
        <f t="shared" si="3"/>
        <v>Lwówek Śląski</v>
      </c>
      <c r="L71" s="15" t="str">
        <f t="shared" si="4"/>
        <v>ul. Kościelna 23</v>
      </c>
      <c r="M71" s="25"/>
      <c r="N71" s="26"/>
      <c r="O71" s="29"/>
      <c r="P71" s="24" t="s">
        <v>117</v>
      </c>
      <c r="Q71" s="37" t="s">
        <v>59</v>
      </c>
      <c r="R71" s="38" t="s">
        <v>118</v>
      </c>
      <c r="S71" t="e">
        <f t="shared" si="10"/>
        <v>#N/A</v>
      </c>
    </row>
    <row r="72" spans="1:19">
      <c r="A72" s="16">
        <v>64</v>
      </c>
      <c r="B72" s="13" t="str">
        <f t="shared" si="14"/>
        <v>niedziela</v>
      </c>
      <c r="C72" s="12">
        <f t="shared" si="15"/>
        <v>7</v>
      </c>
      <c r="D72" s="14">
        <f t="shared" si="11"/>
        <v>44990</v>
      </c>
      <c r="E72" s="12">
        <f t="shared" si="6"/>
        <v>2</v>
      </c>
      <c r="F72" s="15" t="str">
        <f t="shared" si="1"/>
        <v>Apteka pod św. Nepomucenem</v>
      </c>
      <c r="G72" s="12" t="b">
        <f t="shared" si="7"/>
        <v>0</v>
      </c>
      <c r="H72" s="12">
        <f t="shared" si="8"/>
        <v>6</v>
      </c>
      <c r="I72" s="21" t="b">
        <f t="shared" si="2"/>
        <v>0</v>
      </c>
      <c r="J72" s="15" t="str">
        <f t="shared" si="9"/>
        <v>Apteka pod św. Nepomucenem</v>
      </c>
      <c r="K72" s="15" t="str">
        <f t="shared" si="3"/>
        <v>Lwówek Śląski</v>
      </c>
      <c r="L72" s="15" t="str">
        <f t="shared" si="4"/>
        <v>ul. Kościelna 23</v>
      </c>
      <c r="M72" s="25"/>
      <c r="N72" s="26"/>
      <c r="O72" s="29"/>
      <c r="P72" s="24" t="s">
        <v>117</v>
      </c>
      <c r="Q72" s="37" t="s">
        <v>59</v>
      </c>
      <c r="R72" s="38" t="s">
        <v>118</v>
      </c>
      <c r="S72" t="e">
        <f t="shared" si="10"/>
        <v>#N/A</v>
      </c>
    </row>
    <row r="73" spans="1:19" ht="15">
      <c r="A73" s="16">
        <v>65</v>
      </c>
      <c r="B73" s="13" t="str">
        <f t="shared" ref="B73:B136" si="16">VLOOKUP(C73,$W$8:$X$14,2)</f>
        <v>poniedziałek</v>
      </c>
      <c r="C73" s="12">
        <f t="shared" si="15"/>
        <v>1</v>
      </c>
      <c r="D73" s="14">
        <f t="shared" si="11"/>
        <v>44991</v>
      </c>
      <c r="E73" s="12">
        <f t="shared" si="6"/>
        <v>3</v>
      </c>
      <c r="F73" s="15" t="str">
        <f t="shared" ref="F73:F136" si="17">VLOOKUP(E73,$M$385:$R$397,4)</f>
        <v>Apteka Zabobrze</v>
      </c>
      <c r="G73" s="12" t="b">
        <f t="shared" si="7"/>
        <v>0</v>
      </c>
      <c r="H73" s="12">
        <f t="shared" si="8"/>
        <v>6</v>
      </c>
      <c r="I73" s="21" t="b">
        <f t="shared" ref="I73:I136" si="18">IF(G73=TRUE,VLOOKUP(H73,$M$406:$R$418,4))</f>
        <v>0</v>
      </c>
      <c r="J73" s="15" t="str">
        <f t="shared" si="9"/>
        <v>Apteka Zabobrze</v>
      </c>
      <c r="K73" s="15" t="str">
        <f t="shared" ref="K73:K136" si="19">IF($G73=FALSE,LOOKUP($E73,$M$385:$M$397,$Q$385:$Q$397),LOOKUP($H73,$M$406:$M$418,$Q$406:$Q$418))</f>
        <v>Wleń</v>
      </c>
      <c r="L73" s="15" t="str">
        <f t="shared" ref="L73:L136" si="20">IF($G73=FALSE,LOOKUP($E73,$M$385:$M$397,$R$385:$R$397),LOOKUP($H73,$M$406:$M$418,$R$406:$R$418))</f>
        <v>ul. Bohaterów Nysy 23/24</v>
      </c>
      <c r="M73" s="25"/>
      <c r="N73" s="26"/>
      <c r="O73" s="27"/>
      <c r="P73" s="24" t="s">
        <v>117</v>
      </c>
      <c r="Q73" s="37" t="s">
        <v>59</v>
      </c>
      <c r="R73" s="38" t="s">
        <v>118</v>
      </c>
      <c r="S73" t="e">
        <f t="shared" si="10"/>
        <v>#N/A</v>
      </c>
    </row>
    <row r="74" spans="1:19" ht="15">
      <c r="A74" s="16">
        <v>66</v>
      </c>
      <c r="B74" s="13" t="str">
        <f t="shared" si="16"/>
        <v>wtorek</v>
      </c>
      <c r="C74" s="12">
        <f t="shared" si="15"/>
        <v>2</v>
      </c>
      <c r="D74" s="14">
        <f t="shared" si="11"/>
        <v>44992</v>
      </c>
      <c r="E74" s="12">
        <f t="shared" ref="E74:E137" si="21">IF(C74&lt;&gt;1,E73,IF(E73+1&gt;$D$2,1,E73+1))</f>
        <v>3</v>
      </c>
      <c r="F74" s="15" t="str">
        <f t="shared" si="17"/>
        <v>Apteka Zabobrze</v>
      </c>
      <c r="G74" s="12" t="b">
        <f t="shared" ref="G74:G137" si="22">TRUE=(OR(D74=$W$19,D74=$W$20,D74=$W$27,D74=$W$28,D74=$W$29))</f>
        <v>0</v>
      </c>
      <c r="H74" s="12">
        <f t="shared" ref="H74:H137" si="23">IF(G74=TRUE,IF(H73+1&gt;$D$4,1,H73+1),H73)</f>
        <v>6</v>
      </c>
      <c r="I74" s="21" t="b">
        <f t="shared" si="18"/>
        <v>0</v>
      </c>
      <c r="J74" s="15" t="str">
        <f t="shared" ref="J74:J137" si="24">IF(G74=FALSE,F74,I74)</f>
        <v>Apteka Zabobrze</v>
      </c>
      <c r="K74" s="15" t="str">
        <f t="shared" si="19"/>
        <v>Wleń</v>
      </c>
      <c r="L74" s="15" t="str">
        <f t="shared" si="20"/>
        <v>ul. Bohaterów Nysy 23/24</v>
      </c>
      <c r="M74" s="25"/>
      <c r="N74" s="26"/>
      <c r="O74" s="28"/>
      <c r="P74" s="24" t="s">
        <v>117</v>
      </c>
      <c r="Q74" s="37" t="s">
        <v>59</v>
      </c>
      <c r="R74" s="38" t="s">
        <v>118</v>
      </c>
      <c r="S74" t="e">
        <f t="shared" ref="S74:S137" si="25">_xlfn.IFS(J74=P74,"OK")</f>
        <v>#N/A</v>
      </c>
    </row>
    <row r="75" spans="1:19">
      <c r="A75" s="16">
        <v>67</v>
      </c>
      <c r="B75" s="13" t="str">
        <f t="shared" si="16"/>
        <v>środa</v>
      </c>
      <c r="C75" s="12">
        <f t="shared" si="15"/>
        <v>3</v>
      </c>
      <c r="D75" s="14">
        <f t="shared" ref="D75:D138" si="26">D74+1</f>
        <v>44993</v>
      </c>
      <c r="E75" s="12">
        <f t="shared" si="21"/>
        <v>3</v>
      </c>
      <c r="F75" s="15" t="str">
        <f t="shared" si="17"/>
        <v>Apteka Zabobrze</v>
      </c>
      <c r="G75" s="12" t="b">
        <f t="shared" si="22"/>
        <v>0</v>
      </c>
      <c r="H75" s="12">
        <f t="shared" si="23"/>
        <v>6</v>
      </c>
      <c r="I75" s="21" t="b">
        <f t="shared" si="18"/>
        <v>0</v>
      </c>
      <c r="J75" s="15" t="str">
        <f t="shared" si="24"/>
        <v>Apteka Zabobrze</v>
      </c>
      <c r="K75" s="15" t="str">
        <f t="shared" si="19"/>
        <v>Wleń</v>
      </c>
      <c r="L75" s="15" t="str">
        <f t="shared" si="20"/>
        <v>ul. Bohaterów Nysy 23/24</v>
      </c>
      <c r="M75" s="25"/>
      <c r="N75" s="26"/>
      <c r="O75" s="26"/>
      <c r="P75" s="24" t="s">
        <v>81</v>
      </c>
      <c r="Q75" s="37" t="s">
        <v>82</v>
      </c>
      <c r="R75" s="38" t="s">
        <v>83</v>
      </c>
      <c r="S75" t="str">
        <f t="shared" si="25"/>
        <v>OK</v>
      </c>
    </row>
    <row r="76" spans="1:19">
      <c r="A76" s="16">
        <v>68</v>
      </c>
      <c r="B76" s="13" t="str">
        <f t="shared" si="16"/>
        <v>czwartek</v>
      </c>
      <c r="C76" s="12">
        <f t="shared" si="15"/>
        <v>4</v>
      </c>
      <c r="D76" s="14">
        <f t="shared" si="26"/>
        <v>44994</v>
      </c>
      <c r="E76" s="12">
        <f t="shared" si="21"/>
        <v>3</v>
      </c>
      <c r="F76" s="15" t="str">
        <f t="shared" si="17"/>
        <v>Apteka Zabobrze</v>
      </c>
      <c r="G76" s="12" t="b">
        <f t="shared" si="22"/>
        <v>0</v>
      </c>
      <c r="H76" s="12">
        <f t="shared" si="23"/>
        <v>6</v>
      </c>
      <c r="I76" s="21" t="b">
        <f t="shared" si="18"/>
        <v>0</v>
      </c>
      <c r="J76" s="15" t="str">
        <f t="shared" si="24"/>
        <v>Apteka Zabobrze</v>
      </c>
      <c r="K76" s="15" t="str">
        <f t="shared" si="19"/>
        <v>Wleń</v>
      </c>
      <c r="L76" s="15" t="str">
        <f t="shared" si="20"/>
        <v>ul. Bohaterów Nysy 23/24</v>
      </c>
      <c r="M76" s="25"/>
      <c r="N76" s="26"/>
      <c r="O76" s="29"/>
      <c r="P76" s="24" t="s">
        <v>81</v>
      </c>
      <c r="Q76" s="37" t="s">
        <v>82</v>
      </c>
      <c r="R76" s="38" t="s">
        <v>83</v>
      </c>
      <c r="S76" t="str">
        <f t="shared" si="25"/>
        <v>OK</v>
      </c>
    </row>
    <row r="77" spans="1:19">
      <c r="A77" s="16">
        <v>69</v>
      </c>
      <c r="B77" s="13" t="str">
        <f t="shared" si="16"/>
        <v>piątek</v>
      </c>
      <c r="C77" s="12">
        <f t="shared" si="15"/>
        <v>5</v>
      </c>
      <c r="D77" s="14">
        <f t="shared" si="26"/>
        <v>44995</v>
      </c>
      <c r="E77" s="12">
        <f t="shared" si="21"/>
        <v>3</v>
      </c>
      <c r="F77" s="15" t="str">
        <f t="shared" si="17"/>
        <v>Apteka Zabobrze</v>
      </c>
      <c r="G77" s="12" t="b">
        <f t="shared" si="22"/>
        <v>0</v>
      </c>
      <c r="H77" s="12">
        <f t="shared" si="23"/>
        <v>6</v>
      </c>
      <c r="I77" s="21" t="b">
        <f t="shared" si="18"/>
        <v>0</v>
      </c>
      <c r="J77" s="15" t="str">
        <f t="shared" si="24"/>
        <v>Apteka Zabobrze</v>
      </c>
      <c r="K77" s="15" t="str">
        <f t="shared" si="19"/>
        <v>Wleń</v>
      </c>
      <c r="L77" s="15" t="str">
        <f t="shared" si="20"/>
        <v>ul. Bohaterów Nysy 23/24</v>
      </c>
      <c r="M77" s="25"/>
      <c r="N77" s="26"/>
      <c r="O77" s="26"/>
      <c r="P77" s="24" t="s">
        <v>81</v>
      </c>
      <c r="Q77" s="37" t="s">
        <v>82</v>
      </c>
      <c r="R77" s="38" t="s">
        <v>83</v>
      </c>
      <c r="S77" t="str">
        <f t="shared" si="25"/>
        <v>OK</v>
      </c>
    </row>
    <row r="78" spans="1:19">
      <c r="A78" s="16">
        <v>70</v>
      </c>
      <c r="B78" s="13" t="str">
        <f t="shared" si="16"/>
        <v>sobota</v>
      </c>
      <c r="C78" s="12">
        <f t="shared" si="15"/>
        <v>6</v>
      </c>
      <c r="D78" s="14">
        <f t="shared" si="26"/>
        <v>44996</v>
      </c>
      <c r="E78" s="12">
        <f t="shared" si="21"/>
        <v>3</v>
      </c>
      <c r="F78" s="15" t="str">
        <f t="shared" si="17"/>
        <v>Apteka Zabobrze</v>
      </c>
      <c r="G78" s="12" t="b">
        <f t="shared" si="22"/>
        <v>0</v>
      </c>
      <c r="H78" s="12">
        <f t="shared" si="23"/>
        <v>6</v>
      </c>
      <c r="I78" s="21" t="b">
        <f t="shared" si="18"/>
        <v>0</v>
      </c>
      <c r="J78" s="15" t="str">
        <f t="shared" si="24"/>
        <v>Apteka Zabobrze</v>
      </c>
      <c r="K78" s="15" t="str">
        <f t="shared" si="19"/>
        <v>Wleń</v>
      </c>
      <c r="L78" s="15" t="str">
        <f t="shared" si="20"/>
        <v>ul. Bohaterów Nysy 23/24</v>
      </c>
      <c r="M78" s="25"/>
      <c r="N78" s="26"/>
      <c r="O78" s="29"/>
      <c r="P78" s="24" t="s">
        <v>81</v>
      </c>
      <c r="Q78" s="37" t="s">
        <v>82</v>
      </c>
      <c r="R78" s="38" t="s">
        <v>83</v>
      </c>
      <c r="S78" t="str">
        <f t="shared" si="25"/>
        <v>OK</v>
      </c>
    </row>
    <row r="79" spans="1:19">
      <c r="A79" s="16">
        <v>71</v>
      </c>
      <c r="B79" s="13" t="str">
        <f t="shared" si="16"/>
        <v>niedziela</v>
      </c>
      <c r="C79" s="12">
        <f t="shared" si="15"/>
        <v>7</v>
      </c>
      <c r="D79" s="14">
        <f t="shared" si="26"/>
        <v>44997</v>
      </c>
      <c r="E79" s="12">
        <f t="shared" si="21"/>
        <v>3</v>
      </c>
      <c r="F79" s="15" t="str">
        <f t="shared" si="17"/>
        <v>Apteka Zabobrze</v>
      </c>
      <c r="G79" s="12" t="b">
        <f t="shared" si="22"/>
        <v>0</v>
      </c>
      <c r="H79" s="12">
        <f t="shared" si="23"/>
        <v>6</v>
      </c>
      <c r="I79" s="21" t="b">
        <f t="shared" si="18"/>
        <v>0</v>
      </c>
      <c r="J79" s="15" t="str">
        <f t="shared" si="24"/>
        <v>Apteka Zabobrze</v>
      </c>
      <c r="K79" s="15" t="str">
        <f t="shared" si="19"/>
        <v>Wleń</v>
      </c>
      <c r="L79" s="15" t="str">
        <f t="shared" si="20"/>
        <v>ul. Bohaterów Nysy 23/24</v>
      </c>
      <c r="M79" s="25"/>
      <c r="N79" s="26"/>
      <c r="O79" s="29"/>
      <c r="P79" s="24" t="s">
        <v>81</v>
      </c>
      <c r="Q79" s="37" t="s">
        <v>82</v>
      </c>
      <c r="R79" s="38" t="s">
        <v>83</v>
      </c>
      <c r="S79" t="str">
        <f t="shared" si="25"/>
        <v>OK</v>
      </c>
    </row>
    <row r="80" spans="1:19" ht="15">
      <c r="A80" s="16">
        <v>72</v>
      </c>
      <c r="B80" s="13" t="str">
        <f t="shared" si="16"/>
        <v>poniedziałek</v>
      </c>
      <c r="C80" s="12">
        <f t="shared" si="15"/>
        <v>1</v>
      </c>
      <c r="D80" s="14">
        <f t="shared" si="26"/>
        <v>44998</v>
      </c>
      <c r="E80" s="12">
        <f t="shared" si="21"/>
        <v>4</v>
      </c>
      <c r="F80" s="15" t="str">
        <f t="shared" si="17"/>
        <v>Apteka Przyjazna</v>
      </c>
      <c r="G80" s="12" t="b">
        <f t="shared" si="22"/>
        <v>0</v>
      </c>
      <c r="H80" s="12">
        <f t="shared" si="23"/>
        <v>6</v>
      </c>
      <c r="I80" s="21" t="b">
        <f t="shared" si="18"/>
        <v>0</v>
      </c>
      <c r="J80" s="15" t="str">
        <f t="shared" si="24"/>
        <v>Apteka Przyjazna</v>
      </c>
      <c r="K80" s="15" t="str">
        <f t="shared" si="19"/>
        <v>Lubomierz</v>
      </c>
      <c r="L80" s="15" t="str">
        <f t="shared" si="20"/>
        <v>ul. Gryfiogórska 6</v>
      </c>
      <c r="M80" s="25"/>
      <c r="N80" s="26"/>
      <c r="O80" s="27"/>
      <c r="P80" s="24" t="s">
        <v>81</v>
      </c>
      <c r="Q80" s="37" t="s">
        <v>82</v>
      </c>
      <c r="R80" s="38" t="s">
        <v>83</v>
      </c>
      <c r="S80" t="e">
        <f t="shared" si="25"/>
        <v>#N/A</v>
      </c>
    </row>
    <row r="81" spans="1:19" ht="15">
      <c r="A81" s="16">
        <v>73</v>
      </c>
      <c r="B81" s="13" t="str">
        <f t="shared" si="16"/>
        <v>wtorek</v>
      </c>
      <c r="C81" s="12">
        <f t="shared" si="15"/>
        <v>2</v>
      </c>
      <c r="D81" s="14">
        <f t="shared" si="26"/>
        <v>44999</v>
      </c>
      <c r="E81" s="12">
        <f t="shared" si="21"/>
        <v>4</v>
      </c>
      <c r="F81" s="15" t="str">
        <f t="shared" si="17"/>
        <v>Apteka Przyjazna</v>
      </c>
      <c r="G81" s="12" t="b">
        <f t="shared" si="22"/>
        <v>0</v>
      </c>
      <c r="H81" s="12">
        <f t="shared" si="23"/>
        <v>6</v>
      </c>
      <c r="I81" s="21" t="b">
        <f t="shared" si="18"/>
        <v>0</v>
      </c>
      <c r="J81" s="15" t="str">
        <f t="shared" si="24"/>
        <v>Apteka Przyjazna</v>
      </c>
      <c r="K81" s="15" t="str">
        <f t="shared" si="19"/>
        <v>Lubomierz</v>
      </c>
      <c r="L81" s="15" t="str">
        <f t="shared" si="20"/>
        <v>ul. Gryfiogórska 6</v>
      </c>
      <c r="M81" s="25"/>
      <c r="N81" s="26"/>
      <c r="O81" s="28"/>
      <c r="P81" s="24" t="s">
        <v>81</v>
      </c>
      <c r="Q81" s="37" t="s">
        <v>82</v>
      </c>
      <c r="R81" s="38" t="s">
        <v>83</v>
      </c>
      <c r="S81" t="e">
        <f t="shared" si="25"/>
        <v>#N/A</v>
      </c>
    </row>
    <row r="82" spans="1:19">
      <c r="A82" s="16">
        <v>74</v>
      </c>
      <c r="B82" s="13" t="str">
        <f t="shared" si="16"/>
        <v>środa</v>
      </c>
      <c r="C82" s="12">
        <f t="shared" si="15"/>
        <v>3</v>
      </c>
      <c r="D82" s="14">
        <f t="shared" si="26"/>
        <v>45000</v>
      </c>
      <c r="E82" s="12">
        <f t="shared" si="21"/>
        <v>4</v>
      </c>
      <c r="F82" s="15" t="str">
        <f t="shared" si="17"/>
        <v>Apteka Przyjazna</v>
      </c>
      <c r="G82" s="12" t="b">
        <f t="shared" si="22"/>
        <v>0</v>
      </c>
      <c r="H82" s="12">
        <f t="shared" si="23"/>
        <v>6</v>
      </c>
      <c r="I82" s="21" t="b">
        <f t="shared" si="18"/>
        <v>0</v>
      </c>
      <c r="J82" s="15" t="str">
        <f t="shared" si="24"/>
        <v>Apteka Przyjazna</v>
      </c>
      <c r="K82" s="15" t="str">
        <f t="shared" si="19"/>
        <v>Lubomierz</v>
      </c>
      <c r="L82" s="15" t="str">
        <f t="shared" si="20"/>
        <v>ul. Gryfiogórska 6</v>
      </c>
      <c r="M82" s="25"/>
      <c r="N82" s="26"/>
      <c r="O82" s="26"/>
      <c r="P82" s="24" t="s">
        <v>54</v>
      </c>
      <c r="Q82" s="37" t="s">
        <v>55</v>
      </c>
      <c r="R82" s="38" t="s">
        <v>56</v>
      </c>
      <c r="S82" t="str">
        <f t="shared" si="25"/>
        <v>OK</v>
      </c>
    </row>
    <row r="83" spans="1:19">
      <c r="A83" s="16">
        <v>75</v>
      </c>
      <c r="B83" s="13" t="str">
        <f t="shared" si="16"/>
        <v>czwartek</v>
      </c>
      <c r="C83" s="12">
        <f t="shared" si="15"/>
        <v>4</v>
      </c>
      <c r="D83" s="14">
        <f t="shared" si="26"/>
        <v>45001</v>
      </c>
      <c r="E83" s="12">
        <f t="shared" si="21"/>
        <v>4</v>
      </c>
      <c r="F83" s="15" t="str">
        <f t="shared" si="17"/>
        <v>Apteka Przyjazna</v>
      </c>
      <c r="G83" s="12" t="b">
        <f t="shared" si="22"/>
        <v>0</v>
      </c>
      <c r="H83" s="12">
        <f t="shared" si="23"/>
        <v>6</v>
      </c>
      <c r="I83" s="21" t="b">
        <f t="shared" si="18"/>
        <v>0</v>
      </c>
      <c r="J83" s="15" t="str">
        <f t="shared" si="24"/>
        <v>Apteka Przyjazna</v>
      </c>
      <c r="K83" s="15" t="str">
        <f t="shared" si="19"/>
        <v>Lubomierz</v>
      </c>
      <c r="L83" s="15" t="str">
        <f t="shared" si="20"/>
        <v>ul. Gryfiogórska 6</v>
      </c>
      <c r="M83" s="25"/>
      <c r="N83" s="26"/>
      <c r="O83" s="29"/>
      <c r="P83" s="24" t="s">
        <v>54</v>
      </c>
      <c r="Q83" s="37" t="s">
        <v>55</v>
      </c>
      <c r="R83" s="38" t="s">
        <v>56</v>
      </c>
      <c r="S83" t="str">
        <f t="shared" si="25"/>
        <v>OK</v>
      </c>
    </row>
    <row r="84" spans="1:19">
      <c r="A84" s="16">
        <v>76</v>
      </c>
      <c r="B84" s="13" t="str">
        <f t="shared" si="16"/>
        <v>piątek</v>
      </c>
      <c r="C84" s="12">
        <f t="shared" si="15"/>
        <v>5</v>
      </c>
      <c r="D84" s="14">
        <f t="shared" si="26"/>
        <v>45002</v>
      </c>
      <c r="E84" s="12">
        <f t="shared" si="21"/>
        <v>4</v>
      </c>
      <c r="F84" s="15" t="str">
        <f t="shared" si="17"/>
        <v>Apteka Przyjazna</v>
      </c>
      <c r="G84" s="12" t="b">
        <f t="shared" si="22"/>
        <v>0</v>
      </c>
      <c r="H84" s="12">
        <f t="shared" si="23"/>
        <v>6</v>
      </c>
      <c r="I84" s="21" t="b">
        <f t="shared" si="18"/>
        <v>0</v>
      </c>
      <c r="J84" s="15" t="str">
        <f t="shared" si="24"/>
        <v>Apteka Przyjazna</v>
      </c>
      <c r="K84" s="15" t="str">
        <f t="shared" si="19"/>
        <v>Lubomierz</v>
      </c>
      <c r="L84" s="15" t="str">
        <f t="shared" si="20"/>
        <v>ul. Gryfiogórska 6</v>
      </c>
      <c r="M84" s="25"/>
      <c r="N84" s="26"/>
      <c r="O84" s="26"/>
      <c r="P84" s="24" t="s">
        <v>54</v>
      </c>
      <c r="Q84" s="37" t="s">
        <v>55</v>
      </c>
      <c r="R84" s="38" t="s">
        <v>56</v>
      </c>
      <c r="S84" t="str">
        <f t="shared" si="25"/>
        <v>OK</v>
      </c>
    </row>
    <row r="85" spans="1:19">
      <c r="A85" s="16">
        <v>77</v>
      </c>
      <c r="B85" s="13" t="str">
        <f t="shared" si="16"/>
        <v>sobota</v>
      </c>
      <c r="C85" s="12">
        <f t="shared" si="15"/>
        <v>6</v>
      </c>
      <c r="D85" s="14">
        <f t="shared" si="26"/>
        <v>45003</v>
      </c>
      <c r="E85" s="12">
        <f t="shared" si="21"/>
        <v>4</v>
      </c>
      <c r="F85" s="15" t="str">
        <f t="shared" si="17"/>
        <v>Apteka Przyjazna</v>
      </c>
      <c r="G85" s="12" t="b">
        <f t="shared" si="22"/>
        <v>0</v>
      </c>
      <c r="H85" s="12">
        <f t="shared" si="23"/>
        <v>6</v>
      </c>
      <c r="I85" s="21" t="b">
        <f t="shared" si="18"/>
        <v>0</v>
      </c>
      <c r="J85" s="15" t="str">
        <f t="shared" si="24"/>
        <v>Apteka Przyjazna</v>
      </c>
      <c r="K85" s="15" t="str">
        <f t="shared" si="19"/>
        <v>Lubomierz</v>
      </c>
      <c r="L85" s="15" t="str">
        <f t="shared" si="20"/>
        <v>ul. Gryfiogórska 6</v>
      </c>
      <c r="M85" s="25"/>
      <c r="N85" s="26"/>
      <c r="O85" s="29"/>
      <c r="P85" s="24" t="s">
        <v>54</v>
      </c>
      <c r="Q85" s="37" t="s">
        <v>55</v>
      </c>
      <c r="R85" s="38" t="s">
        <v>56</v>
      </c>
      <c r="S85" t="str">
        <f t="shared" si="25"/>
        <v>OK</v>
      </c>
    </row>
    <row r="86" spans="1:19">
      <c r="A86" s="16">
        <v>78</v>
      </c>
      <c r="B86" s="13" t="str">
        <f t="shared" si="16"/>
        <v>niedziela</v>
      </c>
      <c r="C86" s="12">
        <f t="shared" si="15"/>
        <v>7</v>
      </c>
      <c r="D86" s="14">
        <f t="shared" si="26"/>
        <v>45004</v>
      </c>
      <c r="E86" s="12">
        <f t="shared" si="21"/>
        <v>4</v>
      </c>
      <c r="F86" s="15" t="str">
        <f t="shared" si="17"/>
        <v>Apteka Przyjazna</v>
      </c>
      <c r="G86" s="12" t="b">
        <f t="shared" si="22"/>
        <v>0</v>
      </c>
      <c r="H86" s="12">
        <f t="shared" si="23"/>
        <v>6</v>
      </c>
      <c r="I86" s="21" t="b">
        <f t="shared" si="18"/>
        <v>0</v>
      </c>
      <c r="J86" s="15" t="str">
        <f t="shared" si="24"/>
        <v>Apteka Przyjazna</v>
      </c>
      <c r="K86" s="15" t="str">
        <f t="shared" si="19"/>
        <v>Lubomierz</v>
      </c>
      <c r="L86" s="15" t="str">
        <f t="shared" si="20"/>
        <v>ul. Gryfiogórska 6</v>
      </c>
      <c r="M86" s="25"/>
      <c r="N86" s="26"/>
      <c r="O86" s="29"/>
      <c r="P86" s="24" t="s">
        <v>54</v>
      </c>
      <c r="Q86" s="37" t="s">
        <v>55</v>
      </c>
      <c r="R86" s="38" t="s">
        <v>56</v>
      </c>
      <c r="S86" t="str">
        <f t="shared" si="25"/>
        <v>OK</v>
      </c>
    </row>
    <row r="87" spans="1:19" ht="15">
      <c r="A87" s="16">
        <v>79</v>
      </c>
      <c r="B87" s="13" t="str">
        <f t="shared" si="16"/>
        <v>poniedziałek</v>
      </c>
      <c r="C87" s="12">
        <f t="shared" si="15"/>
        <v>1</v>
      </c>
      <c r="D87" s="14">
        <f t="shared" si="26"/>
        <v>45005</v>
      </c>
      <c r="E87" s="12">
        <f t="shared" si="21"/>
        <v>5</v>
      </c>
      <c r="F87" s="15" t="str">
        <f t="shared" si="17"/>
        <v>Apteka Mixtura</v>
      </c>
      <c r="G87" s="12" t="b">
        <f t="shared" si="22"/>
        <v>0</v>
      </c>
      <c r="H87" s="12">
        <f t="shared" si="23"/>
        <v>6</v>
      </c>
      <c r="I87" s="21" t="b">
        <f t="shared" si="18"/>
        <v>0</v>
      </c>
      <c r="J87" s="15" t="str">
        <f t="shared" si="24"/>
        <v>Apteka Mixtura</v>
      </c>
      <c r="K87" s="15" t="str">
        <f t="shared" si="19"/>
        <v>Mirsk</v>
      </c>
      <c r="L87" s="15" t="str">
        <f t="shared" si="20"/>
        <v>pl. Wolności 35-36</v>
      </c>
      <c r="M87" s="25"/>
      <c r="N87" s="26"/>
      <c r="O87" s="27"/>
      <c r="P87" s="24" t="s">
        <v>54</v>
      </c>
      <c r="Q87" s="37" t="s">
        <v>55</v>
      </c>
      <c r="R87" s="38" t="s">
        <v>56</v>
      </c>
      <c r="S87" t="e">
        <f t="shared" si="25"/>
        <v>#N/A</v>
      </c>
    </row>
    <row r="88" spans="1:19" ht="15">
      <c r="A88" s="16">
        <v>80</v>
      </c>
      <c r="B88" s="13" t="str">
        <f t="shared" si="16"/>
        <v>wtorek</v>
      </c>
      <c r="C88" s="12">
        <f t="shared" si="15"/>
        <v>2</v>
      </c>
      <c r="D88" s="14">
        <f t="shared" si="26"/>
        <v>45006</v>
      </c>
      <c r="E88" s="12">
        <f t="shared" si="21"/>
        <v>5</v>
      </c>
      <c r="F88" s="15" t="str">
        <f t="shared" si="17"/>
        <v>Apteka Mixtura</v>
      </c>
      <c r="G88" s="12" t="b">
        <f t="shared" si="22"/>
        <v>0</v>
      </c>
      <c r="H88" s="12">
        <f t="shared" si="23"/>
        <v>6</v>
      </c>
      <c r="I88" s="21" t="b">
        <f t="shared" si="18"/>
        <v>0</v>
      </c>
      <c r="J88" s="15" t="str">
        <f t="shared" si="24"/>
        <v>Apteka Mixtura</v>
      </c>
      <c r="K88" s="15" t="str">
        <f t="shared" si="19"/>
        <v>Mirsk</v>
      </c>
      <c r="L88" s="15" t="str">
        <f t="shared" si="20"/>
        <v>pl. Wolności 35-36</v>
      </c>
      <c r="M88" s="25"/>
      <c r="N88" s="26"/>
      <c r="O88" s="28"/>
      <c r="P88" s="24" t="s">
        <v>54</v>
      </c>
      <c r="Q88" s="37" t="s">
        <v>55</v>
      </c>
      <c r="R88" s="38" t="s">
        <v>56</v>
      </c>
      <c r="S88" t="e">
        <f t="shared" si="25"/>
        <v>#N/A</v>
      </c>
    </row>
    <row r="89" spans="1:19">
      <c r="A89" s="16">
        <v>81</v>
      </c>
      <c r="B89" s="13" t="str">
        <f t="shared" si="16"/>
        <v>środa</v>
      </c>
      <c r="C89" s="12">
        <f t="shared" si="15"/>
        <v>3</v>
      </c>
      <c r="D89" s="14">
        <f t="shared" si="26"/>
        <v>45007</v>
      </c>
      <c r="E89" s="12">
        <f t="shared" si="21"/>
        <v>5</v>
      </c>
      <c r="F89" s="15" t="str">
        <f t="shared" si="17"/>
        <v>Apteka Mixtura</v>
      </c>
      <c r="G89" s="12" t="b">
        <f t="shared" si="22"/>
        <v>0</v>
      </c>
      <c r="H89" s="12">
        <f t="shared" si="23"/>
        <v>6</v>
      </c>
      <c r="I89" s="21" t="b">
        <f t="shared" si="18"/>
        <v>0</v>
      </c>
      <c r="J89" s="15" t="str">
        <f t="shared" si="24"/>
        <v>Apteka Mixtura</v>
      </c>
      <c r="K89" s="15" t="str">
        <f t="shared" si="19"/>
        <v>Mirsk</v>
      </c>
      <c r="L89" s="15" t="str">
        <f t="shared" si="20"/>
        <v>pl. Wolności 35-36</v>
      </c>
      <c r="M89" s="25"/>
      <c r="N89" s="26"/>
      <c r="O89" s="26"/>
      <c r="P89" s="24" t="s">
        <v>75</v>
      </c>
      <c r="Q89" s="37" t="s">
        <v>76</v>
      </c>
      <c r="R89" s="38" t="s">
        <v>77</v>
      </c>
      <c r="S89" t="str">
        <f t="shared" si="25"/>
        <v>OK</v>
      </c>
    </row>
    <row r="90" spans="1:19">
      <c r="A90" s="16">
        <v>82</v>
      </c>
      <c r="B90" s="13" t="str">
        <f t="shared" si="16"/>
        <v>czwartek</v>
      </c>
      <c r="C90" s="12">
        <f t="shared" si="15"/>
        <v>4</v>
      </c>
      <c r="D90" s="14">
        <f t="shared" si="26"/>
        <v>45008</v>
      </c>
      <c r="E90" s="12">
        <f t="shared" si="21"/>
        <v>5</v>
      </c>
      <c r="F90" s="15" t="str">
        <f t="shared" si="17"/>
        <v>Apteka Mixtura</v>
      </c>
      <c r="G90" s="12" t="b">
        <f t="shared" si="22"/>
        <v>0</v>
      </c>
      <c r="H90" s="12">
        <f t="shared" si="23"/>
        <v>6</v>
      </c>
      <c r="I90" s="21" t="b">
        <f t="shared" si="18"/>
        <v>0</v>
      </c>
      <c r="J90" s="15" t="str">
        <f t="shared" si="24"/>
        <v>Apteka Mixtura</v>
      </c>
      <c r="K90" s="15" t="str">
        <f t="shared" si="19"/>
        <v>Mirsk</v>
      </c>
      <c r="L90" s="15" t="str">
        <f t="shared" si="20"/>
        <v>pl. Wolności 35-36</v>
      </c>
      <c r="M90" s="25"/>
      <c r="N90" s="26"/>
      <c r="O90" s="29"/>
      <c r="P90" s="24" t="s">
        <v>75</v>
      </c>
      <c r="Q90" s="37" t="s">
        <v>76</v>
      </c>
      <c r="R90" s="38" t="s">
        <v>77</v>
      </c>
      <c r="S90" t="str">
        <f t="shared" si="25"/>
        <v>OK</v>
      </c>
    </row>
    <row r="91" spans="1:19">
      <c r="A91" s="16">
        <v>83</v>
      </c>
      <c r="B91" s="13" t="str">
        <f t="shared" si="16"/>
        <v>piątek</v>
      </c>
      <c r="C91" s="12">
        <f t="shared" si="15"/>
        <v>5</v>
      </c>
      <c r="D91" s="14">
        <f t="shared" si="26"/>
        <v>45009</v>
      </c>
      <c r="E91" s="12">
        <f t="shared" si="21"/>
        <v>5</v>
      </c>
      <c r="F91" s="15" t="str">
        <f t="shared" si="17"/>
        <v>Apteka Mixtura</v>
      </c>
      <c r="G91" s="12" t="b">
        <f t="shared" si="22"/>
        <v>0</v>
      </c>
      <c r="H91" s="12">
        <f t="shared" si="23"/>
        <v>6</v>
      </c>
      <c r="I91" s="21" t="b">
        <f t="shared" si="18"/>
        <v>0</v>
      </c>
      <c r="J91" s="15" t="str">
        <f t="shared" si="24"/>
        <v>Apteka Mixtura</v>
      </c>
      <c r="K91" s="15" t="str">
        <f t="shared" si="19"/>
        <v>Mirsk</v>
      </c>
      <c r="L91" s="15" t="str">
        <f t="shared" si="20"/>
        <v>pl. Wolności 35-36</v>
      </c>
      <c r="M91" s="25"/>
      <c r="N91" s="26"/>
      <c r="O91" s="26"/>
      <c r="P91" s="24" t="s">
        <v>75</v>
      </c>
      <c r="Q91" s="37" t="s">
        <v>76</v>
      </c>
      <c r="R91" s="38" t="s">
        <v>77</v>
      </c>
      <c r="S91" t="str">
        <f t="shared" si="25"/>
        <v>OK</v>
      </c>
    </row>
    <row r="92" spans="1:19">
      <c r="A92" s="16">
        <v>84</v>
      </c>
      <c r="B92" s="13" t="str">
        <f t="shared" si="16"/>
        <v>sobota</v>
      </c>
      <c r="C92" s="12">
        <f t="shared" si="15"/>
        <v>6</v>
      </c>
      <c r="D92" s="14">
        <f t="shared" si="26"/>
        <v>45010</v>
      </c>
      <c r="E92" s="12">
        <f t="shared" si="21"/>
        <v>5</v>
      </c>
      <c r="F92" s="15" t="str">
        <f t="shared" si="17"/>
        <v>Apteka Mixtura</v>
      </c>
      <c r="G92" s="12" t="b">
        <f t="shared" si="22"/>
        <v>0</v>
      </c>
      <c r="H92" s="12">
        <f t="shared" si="23"/>
        <v>6</v>
      </c>
      <c r="I92" s="21" t="b">
        <f t="shared" si="18"/>
        <v>0</v>
      </c>
      <c r="J92" s="15" t="str">
        <f t="shared" si="24"/>
        <v>Apteka Mixtura</v>
      </c>
      <c r="K92" s="15" t="str">
        <f t="shared" si="19"/>
        <v>Mirsk</v>
      </c>
      <c r="L92" s="15" t="str">
        <f t="shared" si="20"/>
        <v>pl. Wolności 35-36</v>
      </c>
      <c r="M92" s="25"/>
      <c r="N92" s="26"/>
      <c r="O92" s="29"/>
      <c r="P92" s="24" t="s">
        <v>75</v>
      </c>
      <c r="Q92" s="37" t="s">
        <v>76</v>
      </c>
      <c r="R92" s="38" t="s">
        <v>77</v>
      </c>
      <c r="S92" t="str">
        <f t="shared" si="25"/>
        <v>OK</v>
      </c>
    </row>
    <row r="93" spans="1:19">
      <c r="A93" s="16">
        <v>85</v>
      </c>
      <c r="B93" s="13" t="str">
        <f t="shared" si="16"/>
        <v>niedziela</v>
      </c>
      <c r="C93" s="12">
        <f t="shared" si="15"/>
        <v>7</v>
      </c>
      <c r="D93" s="14">
        <f t="shared" si="26"/>
        <v>45011</v>
      </c>
      <c r="E93" s="12">
        <f t="shared" si="21"/>
        <v>5</v>
      </c>
      <c r="F93" s="15" t="str">
        <f t="shared" si="17"/>
        <v>Apteka Mixtura</v>
      </c>
      <c r="G93" s="12" t="b">
        <f t="shared" si="22"/>
        <v>0</v>
      </c>
      <c r="H93" s="12">
        <f t="shared" si="23"/>
        <v>6</v>
      </c>
      <c r="I93" s="21" t="b">
        <f t="shared" si="18"/>
        <v>0</v>
      </c>
      <c r="J93" s="15" t="str">
        <f t="shared" si="24"/>
        <v>Apteka Mixtura</v>
      </c>
      <c r="K93" s="15" t="str">
        <f t="shared" si="19"/>
        <v>Mirsk</v>
      </c>
      <c r="L93" s="15" t="str">
        <f t="shared" si="20"/>
        <v>pl. Wolności 35-36</v>
      </c>
      <c r="M93" s="25"/>
      <c r="N93" s="26"/>
      <c r="O93" s="29"/>
      <c r="P93" s="24" t="s">
        <v>75</v>
      </c>
      <c r="Q93" s="37" t="s">
        <v>76</v>
      </c>
      <c r="R93" s="38" t="s">
        <v>77</v>
      </c>
      <c r="S93" t="str">
        <f t="shared" si="25"/>
        <v>OK</v>
      </c>
    </row>
    <row r="94" spans="1:19" ht="15">
      <c r="A94" s="16">
        <v>86</v>
      </c>
      <c r="B94" s="13" t="str">
        <f t="shared" si="16"/>
        <v>poniedziałek</v>
      </c>
      <c r="C94" s="12">
        <f t="shared" si="15"/>
        <v>1</v>
      </c>
      <c r="D94" s="14">
        <f t="shared" si="26"/>
        <v>45012</v>
      </c>
      <c r="E94" s="47">
        <v>7</v>
      </c>
      <c r="F94" s="15" t="str">
        <f t="shared" si="17"/>
        <v>Apteka Nowa Apteka pod Gryfem</v>
      </c>
      <c r="G94" s="12" t="b">
        <f t="shared" si="22"/>
        <v>0</v>
      </c>
      <c r="H94" s="12">
        <f t="shared" si="23"/>
        <v>6</v>
      </c>
      <c r="I94" s="21" t="b">
        <f t="shared" si="18"/>
        <v>0</v>
      </c>
      <c r="J94" s="15" t="str">
        <f t="shared" si="24"/>
        <v>Apteka Nowa Apteka pod Gryfem</v>
      </c>
      <c r="K94" s="15" t="str">
        <f t="shared" si="19"/>
        <v>Gryfów Śląski</v>
      </c>
      <c r="L94" s="15" t="str">
        <f t="shared" si="20"/>
        <v>ul. Jeleniogórska 5</v>
      </c>
      <c r="M94" s="25"/>
      <c r="N94" s="26"/>
      <c r="O94" s="27"/>
      <c r="P94" s="24" t="s">
        <v>75</v>
      </c>
      <c r="Q94" s="37" t="s">
        <v>76</v>
      </c>
      <c r="R94" s="38" t="s">
        <v>77</v>
      </c>
      <c r="S94" t="e">
        <f t="shared" si="25"/>
        <v>#N/A</v>
      </c>
    </row>
    <row r="95" spans="1:19" ht="15">
      <c r="A95" s="16">
        <v>87</v>
      </c>
      <c r="B95" s="13" t="str">
        <f t="shared" si="16"/>
        <v>wtorek</v>
      </c>
      <c r="C95" s="12">
        <f t="shared" si="15"/>
        <v>2</v>
      </c>
      <c r="D95" s="14">
        <f t="shared" si="26"/>
        <v>45013</v>
      </c>
      <c r="E95" s="12">
        <f t="shared" si="21"/>
        <v>7</v>
      </c>
      <c r="F95" s="15" t="str">
        <f t="shared" si="17"/>
        <v>Apteka Nowa Apteka pod Gryfem</v>
      </c>
      <c r="G95" s="12" t="b">
        <f t="shared" si="22"/>
        <v>0</v>
      </c>
      <c r="H95" s="12">
        <f t="shared" si="23"/>
        <v>6</v>
      </c>
      <c r="I95" s="21" t="b">
        <f t="shared" si="18"/>
        <v>0</v>
      </c>
      <c r="J95" s="15" t="str">
        <f t="shared" si="24"/>
        <v>Apteka Nowa Apteka pod Gryfem</v>
      </c>
      <c r="K95" s="15" t="str">
        <f t="shared" si="19"/>
        <v>Gryfów Śląski</v>
      </c>
      <c r="L95" s="15" t="str">
        <f t="shared" si="20"/>
        <v>ul. Jeleniogórska 5</v>
      </c>
      <c r="M95" s="25"/>
      <c r="N95" s="26"/>
      <c r="O95" s="28"/>
      <c r="P95" s="24" t="s">
        <v>75</v>
      </c>
      <c r="Q95" s="37" t="s">
        <v>76</v>
      </c>
      <c r="R95" s="38" t="s">
        <v>77</v>
      </c>
      <c r="S95" t="e">
        <f t="shared" si="25"/>
        <v>#N/A</v>
      </c>
    </row>
    <row r="96" spans="1:19">
      <c r="A96" s="16">
        <v>88</v>
      </c>
      <c r="B96" s="13" t="str">
        <f t="shared" si="16"/>
        <v>środa</v>
      </c>
      <c r="C96" s="12">
        <f t="shared" si="15"/>
        <v>3</v>
      </c>
      <c r="D96" s="14">
        <f t="shared" si="26"/>
        <v>45014</v>
      </c>
      <c r="E96" s="12">
        <f t="shared" si="21"/>
        <v>7</v>
      </c>
      <c r="F96" s="15" t="str">
        <f t="shared" si="17"/>
        <v>Apteka Nowa Apteka pod Gryfem</v>
      </c>
      <c r="G96" s="12" t="b">
        <f t="shared" si="22"/>
        <v>0</v>
      </c>
      <c r="H96" s="12">
        <f t="shared" si="23"/>
        <v>6</v>
      </c>
      <c r="I96" s="21" t="b">
        <f t="shared" si="18"/>
        <v>0</v>
      </c>
      <c r="J96" s="15" t="str">
        <f t="shared" si="24"/>
        <v>Apteka Nowa Apteka pod Gryfem</v>
      </c>
      <c r="K96" s="15" t="str">
        <f t="shared" si="19"/>
        <v>Gryfów Śląski</v>
      </c>
      <c r="L96" s="15" t="str">
        <f t="shared" si="20"/>
        <v>ul. Jeleniogórska 5</v>
      </c>
      <c r="M96" s="25"/>
      <c r="N96" s="26"/>
      <c r="O96" s="26"/>
      <c r="P96" s="24" t="s">
        <v>39</v>
      </c>
      <c r="Q96" s="37" t="s">
        <v>40</v>
      </c>
      <c r="R96" s="38" t="s">
        <v>41</v>
      </c>
      <c r="S96" t="str">
        <f t="shared" si="25"/>
        <v>OK</v>
      </c>
    </row>
    <row r="97" spans="1:19">
      <c r="A97" s="16">
        <v>89</v>
      </c>
      <c r="B97" s="13" t="str">
        <f t="shared" si="16"/>
        <v>czwartek</v>
      </c>
      <c r="C97" s="12">
        <f t="shared" si="15"/>
        <v>4</v>
      </c>
      <c r="D97" s="14">
        <f t="shared" si="26"/>
        <v>45015</v>
      </c>
      <c r="E97" s="12">
        <f t="shared" si="21"/>
        <v>7</v>
      </c>
      <c r="F97" s="15" t="str">
        <f t="shared" si="17"/>
        <v>Apteka Nowa Apteka pod Gryfem</v>
      </c>
      <c r="G97" s="12" t="b">
        <f t="shared" si="22"/>
        <v>0</v>
      </c>
      <c r="H97" s="12">
        <f t="shared" si="23"/>
        <v>6</v>
      </c>
      <c r="I97" s="21" t="b">
        <f t="shared" si="18"/>
        <v>0</v>
      </c>
      <c r="J97" s="15" t="str">
        <f t="shared" si="24"/>
        <v>Apteka Nowa Apteka pod Gryfem</v>
      </c>
      <c r="K97" s="15" t="str">
        <f t="shared" si="19"/>
        <v>Gryfów Śląski</v>
      </c>
      <c r="L97" s="15" t="str">
        <f t="shared" si="20"/>
        <v>ul. Jeleniogórska 5</v>
      </c>
      <c r="M97" s="25"/>
      <c r="N97" s="26"/>
      <c r="O97" s="29"/>
      <c r="P97" s="24" t="s">
        <v>39</v>
      </c>
      <c r="Q97" s="37" t="s">
        <v>40</v>
      </c>
      <c r="R97" s="38" t="s">
        <v>41</v>
      </c>
      <c r="S97" t="str">
        <f t="shared" si="25"/>
        <v>OK</v>
      </c>
    </row>
    <row r="98" spans="1:19">
      <c r="A98" s="16">
        <v>90</v>
      </c>
      <c r="B98" s="13" t="str">
        <f t="shared" si="16"/>
        <v>piątek</v>
      </c>
      <c r="C98" s="12">
        <f t="shared" si="15"/>
        <v>5</v>
      </c>
      <c r="D98" s="14">
        <f t="shared" si="26"/>
        <v>45016</v>
      </c>
      <c r="E98" s="12">
        <f t="shared" si="21"/>
        <v>7</v>
      </c>
      <c r="F98" s="15" t="str">
        <f t="shared" si="17"/>
        <v>Apteka Nowa Apteka pod Gryfem</v>
      </c>
      <c r="G98" s="12" t="b">
        <f t="shared" si="22"/>
        <v>0</v>
      </c>
      <c r="H98" s="12">
        <f t="shared" si="23"/>
        <v>6</v>
      </c>
      <c r="I98" s="21" t="b">
        <f t="shared" si="18"/>
        <v>0</v>
      </c>
      <c r="J98" s="15" t="str">
        <f t="shared" si="24"/>
        <v>Apteka Nowa Apteka pod Gryfem</v>
      </c>
      <c r="K98" s="15" t="str">
        <f t="shared" si="19"/>
        <v>Gryfów Śląski</v>
      </c>
      <c r="L98" s="15" t="str">
        <f t="shared" si="20"/>
        <v>ul. Jeleniogórska 5</v>
      </c>
      <c r="M98" s="25"/>
      <c r="N98" s="26"/>
      <c r="O98" s="26"/>
      <c r="P98" s="24" t="s">
        <v>39</v>
      </c>
      <c r="Q98" s="37" t="s">
        <v>40</v>
      </c>
      <c r="R98" s="38" t="s">
        <v>41</v>
      </c>
      <c r="S98" t="str">
        <f t="shared" si="25"/>
        <v>OK</v>
      </c>
    </row>
    <row r="99" spans="1:19">
      <c r="A99" s="16">
        <v>91</v>
      </c>
      <c r="B99" s="13" t="str">
        <f t="shared" si="16"/>
        <v>sobota</v>
      </c>
      <c r="C99" s="12">
        <f t="shared" si="15"/>
        <v>6</v>
      </c>
      <c r="D99" s="14">
        <f t="shared" si="26"/>
        <v>45017</v>
      </c>
      <c r="E99" s="12">
        <f t="shared" si="21"/>
        <v>7</v>
      </c>
      <c r="F99" s="15" t="str">
        <f t="shared" si="17"/>
        <v>Apteka Nowa Apteka pod Gryfem</v>
      </c>
      <c r="G99" s="12" t="b">
        <f t="shared" si="22"/>
        <v>0</v>
      </c>
      <c r="H99" s="12">
        <f t="shared" si="23"/>
        <v>6</v>
      </c>
      <c r="I99" s="21" t="b">
        <f t="shared" si="18"/>
        <v>0</v>
      </c>
      <c r="J99" s="15" t="str">
        <f t="shared" si="24"/>
        <v>Apteka Nowa Apteka pod Gryfem</v>
      </c>
      <c r="K99" s="15" t="str">
        <f t="shared" si="19"/>
        <v>Gryfów Śląski</v>
      </c>
      <c r="L99" s="15" t="str">
        <f t="shared" si="20"/>
        <v>ul. Jeleniogórska 5</v>
      </c>
      <c r="M99" s="25"/>
      <c r="N99" s="26"/>
      <c r="O99" s="29"/>
      <c r="P99" s="24" t="s">
        <v>39</v>
      </c>
      <c r="Q99" s="37" t="s">
        <v>40</v>
      </c>
      <c r="R99" s="38" t="s">
        <v>41</v>
      </c>
      <c r="S99" t="str">
        <f t="shared" si="25"/>
        <v>OK</v>
      </c>
    </row>
    <row r="100" spans="1:19">
      <c r="A100" s="16">
        <v>92</v>
      </c>
      <c r="B100" s="13" t="str">
        <f t="shared" si="16"/>
        <v>niedziela</v>
      </c>
      <c r="C100" s="12">
        <f t="shared" si="15"/>
        <v>7</v>
      </c>
      <c r="D100" s="14">
        <f t="shared" si="26"/>
        <v>45018</v>
      </c>
      <c r="E100" s="12">
        <f t="shared" si="21"/>
        <v>7</v>
      </c>
      <c r="F100" s="15" t="str">
        <f t="shared" si="17"/>
        <v>Apteka Nowa Apteka pod Gryfem</v>
      </c>
      <c r="G100" s="12" t="b">
        <f t="shared" si="22"/>
        <v>0</v>
      </c>
      <c r="H100" s="12">
        <f t="shared" si="23"/>
        <v>6</v>
      </c>
      <c r="I100" s="21" t="b">
        <f t="shared" si="18"/>
        <v>0</v>
      </c>
      <c r="J100" s="15" t="str">
        <f t="shared" si="24"/>
        <v>Apteka Nowa Apteka pod Gryfem</v>
      </c>
      <c r="K100" s="15" t="str">
        <f t="shared" si="19"/>
        <v>Gryfów Śląski</v>
      </c>
      <c r="L100" s="15" t="str">
        <f t="shared" si="20"/>
        <v>ul. Jeleniogórska 5</v>
      </c>
      <c r="M100" s="25"/>
      <c r="N100" s="26"/>
      <c r="O100" s="29"/>
      <c r="P100" s="24" t="s">
        <v>39</v>
      </c>
      <c r="Q100" s="37" t="s">
        <v>40</v>
      </c>
      <c r="R100" s="38" t="s">
        <v>41</v>
      </c>
      <c r="S100" t="str">
        <f t="shared" si="25"/>
        <v>OK</v>
      </c>
    </row>
    <row r="101" spans="1:19" ht="15">
      <c r="A101" s="16">
        <v>93</v>
      </c>
      <c r="B101" s="13" t="str">
        <f t="shared" si="16"/>
        <v>poniedziałek</v>
      </c>
      <c r="C101" s="12">
        <f t="shared" si="15"/>
        <v>1</v>
      </c>
      <c r="D101" s="14">
        <f t="shared" si="26"/>
        <v>45019</v>
      </c>
      <c r="E101" s="12">
        <f t="shared" si="21"/>
        <v>8</v>
      </c>
      <c r="F101" s="15" t="str">
        <f t="shared" si="17"/>
        <v>Apteka Remedium</v>
      </c>
      <c r="G101" s="12" t="b">
        <f t="shared" si="22"/>
        <v>0</v>
      </c>
      <c r="H101" s="12">
        <f t="shared" si="23"/>
        <v>6</v>
      </c>
      <c r="I101" s="21" t="b">
        <f t="shared" si="18"/>
        <v>0</v>
      </c>
      <c r="J101" s="15" t="str">
        <f t="shared" si="24"/>
        <v>Apteka Remedium</v>
      </c>
      <c r="K101" s="15" t="str">
        <f t="shared" si="19"/>
        <v>Gryfów Śląski</v>
      </c>
      <c r="L101" s="15" t="str">
        <f t="shared" si="20"/>
        <v>ul. Malownicza 1</v>
      </c>
      <c r="M101" s="25"/>
      <c r="N101" s="26"/>
      <c r="O101" s="27"/>
      <c r="P101" s="24" t="s">
        <v>39</v>
      </c>
      <c r="Q101" s="37" t="s">
        <v>40</v>
      </c>
      <c r="R101" s="38" t="s">
        <v>41</v>
      </c>
      <c r="S101" t="e">
        <f t="shared" si="25"/>
        <v>#N/A</v>
      </c>
    </row>
    <row r="102" spans="1:19" ht="15">
      <c r="A102" s="16">
        <v>94</v>
      </c>
      <c r="B102" s="13" t="str">
        <f t="shared" si="16"/>
        <v>wtorek</v>
      </c>
      <c r="C102" s="12">
        <f t="shared" si="15"/>
        <v>2</v>
      </c>
      <c r="D102" s="14">
        <f t="shared" si="26"/>
        <v>45020</v>
      </c>
      <c r="E102" s="12">
        <f t="shared" si="21"/>
        <v>8</v>
      </c>
      <c r="F102" s="15" t="str">
        <f t="shared" si="17"/>
        <v>Apteka Remedium</v>
      </c>
      <c r="G102" s="12" t="b">
        <f t="shared" si="22"/>
        <v>0</v>
      </c>
      <c r="H102" s="12">
        <f t="shared" si="23"/>
        <v>6</v>
      </c>
      <c r="I102" s="21" t="b">
        <f t="shared" si="18"/>
        <v>0</v>
      </c>
      <c r="J102" s="15" t="str">
        <f t="shared" si="24"/>
        <v>Apteka Remedium</v>
      </c>
      <c r="K102" s="15" t="str">
        <f t="shared" si="19"/>
        <v>Gryfów Śląski</v>
      </c>
      <c r="L102" s="15" t="str">
        <f t="shared" si="20"/>
        <v>ul. Malownicza 1</v>
      </c>
      <c r="M102" s="48"/>
      <c r="N102" s="49"/>
      <c r="O102" s="28"/>
      <c r="P102" s="24" t="s">
        <v>49</v>
      </c>
      <c r="Q102" s="37" t="s">
        <v>40</v>
      </c>
      <c r="R102" s="38" t="s">
        <v>50</v>
      </c>
      <c r="S102" t="e">
        <f t="shared" si="25"/>
        <v>#N/A</v>
      </c>
    </row>
    <row r="103" spans="1:19" ht="15">
      <c r="A103" s="16">
        <v>95</v>
      </c>
      <c r="B103" s="13" t="str">
        <f t="shared" si="16"/>
        <v>środa</v>
      </c>
      <c r="C103" s="12">
        <f t="shared" si="15"/>
        <v>3</v>
      </c>
      <c r="D103" s="14">
        <f t="shared" si="26"/>
        <v>45021</v>
      </c>
      <c r="E103" s="12">
        <f t="shared" si="21"/>
        <v>8</v>
      </c>
      <c r="F103" s="15" t="str">
        <f t="shared" si="17"/>
        <v>Apteka Remedium</v>
      </c>
      <c r="G103" s="12" t="b">
        <f t="shared" si="22"/>
        <v>0</v>
      </c>
      <c r="H103" s="12">
        <f t="shared" si="23"/>
        <v>6</v>
      </c>
      <c r="I103" s="21" t="b">
        <f t="shared" si="18"/>
        <v>0</v>
      </c>
      <c r="J103" s="15" t="str">
        <f t="shared" si="24"/>
        <v>Apteka Remedium</v>
      </c>
      <c r="K103" s="15" t="str">
        <f t="shared" si="19"/>
        <v>Gryfów Śląski</v>
      </c>
      <c r="L103" s="15" t="str">
        <f t="shared" si="20"/>
        <v>ul. Malownicza 1</v>
      </c>
      <c r="M103" s="48"/>
      <c r="N103" s="49"/>
      <c r="O103" s="30"/>
      <c r="P103" s="24" t="s">
        <v>65</v>
      </c>
      <c r="Q103" s="37" t="s">
        <v>59</v>
      </c>
      <c r="R103" s="38" t="s">
        <v>115</v>
      </c>
      <c r="S103" t="e">
        <f t="shared" si="25"/>
        <v>#N/A</v>
      </c>
    </row>
    <row r="104" spans="1:19">
      <c r="A104" s="16">
        <v>96</v>
      </c>
      <c r="B104" s="13" t="str">
        <f t="shared" si="16"/>
        <v>czwartek</v>
      </c>
      <c r="C104" s="12">
        <f t="shared" si="15"/>
        <v>4</v>
      </c>
      <c r="D104" s="14">
        <f t="shared" si="26"/>
        <v>45022</v>
      </c>
      <c r="E104" s="12">
        <f t="shared" si="21"/>
        <v>8</v>
      </c>
      <c r="F104" s="15" t="str">
        <f t="shared" si="17"/>
        <v>Apteka Remedium</v>
      </c>
      <c r="G104" s="12" t="b">
        <f t="shared" si="22"/>
        <v>0</v>
      </c>
      <c r="H104" s="12">
        <f t="shared" si="23"/>
        <v>6</v>
      </c>
      <c r="I104" s="21" t="b">
        <f t="shared" si="18"/>
        <v>0</v>
      </c>
      <c r="J104" s="15" t="str">
        <f t="shared" si="24"/>
        <v>Apteka Remedium</v>
      </c>
      <c r="K104" s="15" t="str">
        <f t="shared" si="19"/>
        <v>Gryfów Śląski</v>
      </c>
      <c r="L104" s="15" t="str">
        <f t="shared" si="20"/>
        <v>ul. Malownicza 1</v>
      </c>
      <c r="M104" s="25"/>
      <c r="N104" s="26"/>
      <c r="O104" s="29"/>
      <c r="P104" s="24" t="s">
        <v>45</v>
      </c>
      <c r="Q104" s="37" t="s">
        <v>40</v>
      </c>
      <c r="R104" s="38" t="s">
        <v>46</v>
      </c>
      <c r="S104" t="str">
        <f t="shared" si="25"/>
        <v>OK</v>
      </c>
    </row>
    <row r="105" spans="1:19">
      <c r="A105" s="16">
        <v>97</v>
      </c>
      <c r="B105" s="13" t="str">
        <f t="shared" si="16"/>
        <v>piątek</v>
      </c>
      <c r="C105" s="12">
        <f t="shared" si="15"/>
        <v>5</v>
      </c>
      <c r="D105" s="14">
        <f t="shared" si="26"/>
        <v>45023</v>
      </c>
      <c r="E105" s="12">
        <f t="shared" si="21"/>
        <v>8</v>
      </c>
      <c r="F105" s="15" t="str">
        <f t="shared" si="17"/>
        <v>Apteka Remedium</v>
      </c>
      <c r="G105" s="12" t="b">
        <f t="shared" si="22"/>
        <v>0</v>
      </c>
      <c r="H105" s="12">
        <f t="shared" si="23"/>
        <v>6</v>
      </c>
      <c r="I105" s="21" t="b">
        <f t="shared" si="18"/>
        <v>0</v>
      </c>
      <c r="J105" s="15" t="str">
        <f t="shared" si="24"/>
        <v>Apteka Remedium</v>
      </c>
      <c r="K105" s="15" t="str">
        <f t="shared" si="19"/>
        <v>Gryfów Śląski</v>
      </c>
      <c r="L105" s="15" t="str">
        <f t="shared" si="20"/>
        <v>ul. Malownicza 1</v>
      </c>
      <c r="M105" s="25"/>
      <c r="N105" s="26"/>
      <c r="O105" s="26"/>
      <c r="P105" s="24" t="s">
        <v>45</v>
      </c>
      <c r="Q105" s="37" t="s">
        <v>40</v>
      </c>
      <c r="R105" s="38" t="s">
        <v>46</v>
      </c>
      <c r="S105" t="str">
        <f t="shared" si="25"/>
        <v>OK</v>
      </c>
    </row>
    <row r="106" spans="1:19">
      <c r="A106" s="16">
        <v>98</v>
      </c>
      <c r="B106" s="13" t="str">
        <f t="shared" si="16"/>
        <v>sobota</v>
      </c>
      <c r="C106" s="12">
        <f t="shared" si="15"/>
        <v>6</v>
      </c>
      <c r="D106" s="14">
        <f t="shared" si="26"/>
        <v>45024</v>
      </c>
      <c r="E106" s="12">
        <f t="shared" si="21"/>
        <v>8</v>
      </c>
      <c r="F106" s="15" t="str">
        <f t="shared" si="17"/>
        <v>Apteka Remedium</v>
      </c>
      <c r="G106" s="12" t="b">
        <f t="shared" si="22"/>
        <v>0</v>
      </c>
      <c r="H106" s="12">
        <f t="shared" si="23"/>
        <v>6</v>
      </c>
      <c r="I106" s="21" t="b">
        <f t="shared" si="18"/>
        <v>0</v>
      </c>
      <c r="J106" s="15" t="str">
        <f t="shared" si="24"/>
        <v>Apteka Remedium</v>
      </c>
      <c r="K106" s="15" t="str">
        <f t="shared" si="19"/>
        <v>Gryfów Śląski</v>
      </c>
      <c r="L106" s="15" t="str">
        <f t="shared" si="20"/>
        <v>ul. Malownicza 1</v>
      </c>
      <c r="M106" s="25"/>
      <c r="N106" s="26"/>
      <c r="O106" s="29"/>
      <c r="P106" s="24" t="s">
        <v>45</v>
      </c>
      <c r="Q106" s="37" t="s">
        <v>40</v>
      </c>
      <c r="R106" s="38" t="s">
        <v>46</v>
      </c>
      <c r="S106" t="str">
        <f t="shared" si="25"/>
        <v>OK</v>
      </c>
    </row>
    <row r="107" spans="1:19">
      <c r="A107" s="16">
        <v>99</v>
      </c>
      <c r="B107" s="13" t="str">
        <f t="shared" si="16"/>
        <v>niedziela</v>
      </c>
      <c r="C107" s="12">
        <f t="shared" si="15"/>
        <v>7</v>
      </c>
      <c r="D107" s="14">
        <f t="shared" si="26"/>
        <v>45025</v>
      </c>
      <c r="E107" s="12">
        <f t="shared" si="21"/>
        <v>8</v>
      </c>
      <c r="F107" s="15" t="str">
        <f t="shared" si="17"/>
        <v>Apteka Remedium</v>
      </c>
      <c r="G107" s="12" t="b">
        <f t="shared" si="22"/>
        <v>1</v>
      </c>
      <c r="H107" s="47">
        <v>8</v>
      </c>
      <c r="I107" s="21" t="str">
        <f t="shared" si="18"/>
        <v>Apteka Remedium</v>
      </c>
      <c r="J107" s="15" t="str">
        <f t="shared" si="24"/>
        <v>Apteka Remedium</v>
      </c>
      <c r="K107" s="15" t="str">
        <f t="shared" si="19"/>
        <v>Gryfów Śląski</v>
      </c>
      <c r="L107" s="15" t="str">
        <f t="shared" si="20"/>
        <v>ul. Malownicza 1</v>
      </c>
      <c r="M107" s="25"/>
      <c r="N107" s="26"/>
      <c r="O107" s="29"/>
      <c r="P107" s="24" t="s">
        <v>45</v>
      </c>
      <c r="Q107" s="37" t="s">
        <v>40</v>
      </c>
      <c r="R107" s="38" t="s">
        <v>46</v>
      </c>
      <c r="S107" t="str">
        <f t="shared" si="25"/>
        <v>OK</v>
      </c>
    </row>
    <row r="108" spans="1:19" ht="15">
      <c r="A108" s="16">
        <v>100</v>
      </c>
      <c r="B108" s="13" t="str">
        <f t="shared" si="16"/>
        <v>poniedziałek</v>
      </c>
      <c r="C108" s="12">
        <f t="shared" si="15"/>
        <v>1</v>
      </c>
      <c r="D108" s="14">
        <f t="shared" si="26"/>
        <v>45026</v>
      </c>
      <c r="E108" s="12">
        <f t="shared" si="21"/>
        <v>9</v>
      </c>
      <c r="F108" s="15" t="str">
        <f t="shared" si="17"/>
        <v>Apteka Nowa Apteka pod Gryfem'</v>
      </c>
      <c r="G108" s="12" t="b">
        <f t="shared" si="22"/>
        <v>1</v>
      </c>
      <c r="H108" s="47">
        <v>7</v>
      </c>
      <c r="I108" s="21" t="str">
        <f t="shared" si="18"/>
        <v>Apteka Nowa Apteka pod Gryfem</v>
      </c>
      <c r="J108" s="15" t="str">
        <f t="shared" si="24"/>
        <v>Apteka Nowa Apteka pod Gryfem</v>
      </c>
      <c r="K108" s="15" t="str">
        <f t="shared" si="19"/>
        <v>Gryfów Śląski</v>
      </c>
      <c r="L108" s="15" t="str">
        <f t="shared" si="20"/>
        <v>ul. Jeleniogórska 5</v>
      </c>
      <c r="M108" s="25"/>
      <c r="N108" s="26"/>
      <c r="O108" s="27"/>
      <c r="P108" s="24" t="s">
        <v>45</v>
      </c>
      <c r="Q108" s="37" t="s">
        <v>40</v>
      </c>
      <c r="R108" s="38" t="s">
        <v>46</v>
      </c>
      <c r="S108" t="e">
        <f t="shared" si="25"/>
        <v>#N/A</v>
      </c>
    </row>
    <row r="109" spans="1:19" ht="15">
      <c r="A109" s="16">
        <v>101</v>
      </c>
      <c r="B109" s="13" t="str">
        <f t="shared" si="16"/>
        <v>wtorek</v>
      </c>
      <c r="C109" s="12">
        <f t="shared" si="15"/>
        <v>2</v>
      </c>
      <c r="D109" s="14">
        <f t="shared" si="26"/>
        <v>45027</v>
      </c>
      <c r="E109" s="12">
        <f t="shared" si="21"/>
        <v>9</v>
      </c>
      <c r="F109" s="15" t="str">
        <f t="shared" si="17"/>
        <v>Apteka Nowa Apteka pod Gryfem'</v>
      </c>
      <c r="G109" s="12" t="b">
        <f t="shared" si="22"/>
        <v>0</v>
      </c>
      <c r="H109" s="47">
        <v>8</v>
      </c>
      <c r="I109" s="21" t="b">
        <f t="shared" si="18"/>
        <v>0</v>
      </c>
      <c r="J109" s="15" t="str">
        <f t="shared" si="24"/>
        <v>Apteka Nowa Apteka pod Gryfem'</v>
      </c>
      <c r="K109" s="15" t="str">
        <f t="shared" si="19"/>
        <v>Gryfów Śląski</v>
      </c>
      <c r="L109" s="15" t="str">
        <f t="shared" si="20"/>
        <v>ul. Jeleniogórska 5</v>
      </c>
      <c r="M109" s="25"/>
      <c r="N109" s="26"/>
      <c r="O109" s="28"/>
      <c r="P109" s="24" t="s">
        <v>45</v>
      </c>
      <c r="Q109" s="37" t="s">
        <v>40</v>
      </c>
      <c r="R109" s="38" t="s">
        <v>46</v>
      </c>
      <c r="S109" t="e">
        <f t="shared" si="25"/>
        <v>#N/A</v>
      </c>
    </row>
    <row r="110" spans="1:19">
      <c r="A110" s="16">
        <v>102</v>
      </c>
      <c r="B110" s="13" t="str">
        <f t="shared" si="16"/>
        <v>środa</v>
      </c>
      <c r="C110" s="12">
        <f t="shared" si="15"/>
        <v>3</v>
      </c>
      <c r="D110" s="14">
        <f t="shared" si="26"/>
        <v>45028</v>
      </c>
      <c r="E110" s="12">
        <f t="shared" si="21"/>
        <v>9</v>
      </c>
      <c r="F110" s="15" t="str">
        <f t="shared" si="17"/>
        <v>Apteka Nowa Apteka pod Gryfem'</v>
      </c>
      <c r="G110" s="12" t="b">
        <f t="shared" si="22"/>
        <v>0</v>
      </c>
      <c r="H110" s="12">
        <f t="shared" si="23"/>
        <v>8</v>
      </c>
      <c r="I110" s="21" t="b">
        <f t="shared" si="18"/>
        <v>0</v>
      </c>
      <c r="J110" s="15" t="str">
        <f t="shared" si="24"/>
        <v>Apteka Nowa Apteka pod Gryfem'</v>
      </c>
      <c r="K110" s="15" t="str">
        <f t="shared" si="19"/>
        <v>Gryfów Śląski</v>
      </c>
      <c r="L110" s="15" t="str">
        <f t="shared" si="20"/>
        <v>ul. Jeleniogórska 5</v>
      </c>
      <c r="M110" s="50"/>
      <c r="N110" s="51"/>
      <c r="O110" s="26"/>
      <c r="P110" s="24" t="s">
        <v>49</v>
      </c>
      <c r="Q110" s="37" t="s">
        <v>40</v>
      </c>
      <c r="R110" s="38" t="s">
        <v>50</v>
      </c>
      <c r="S110" t="e">
        <f t="shared" si="25"/>
        <v>#N/A</v>
      </c>
    </row>
    <row r="111" spans="1:19">
      <c r="A111" s="16">
        <v>103</v>
      </c>
      <c r="B111" s="13" t="str">
        <f t="shared" si="16"/>
        <v>czwartek</v>
      </c>
      <c r="C111" s="12">
        <f t="shared" si="15"/>
        <v>4</v>
      </c>
      <c r="D111" s="14">
        <f t="shared" si="26"/>
        <v>45029</v>
      </c>
      <c r="E111" s="12">
        <f t="shared" si="21"/>
        <v>9</v>
      </c>
      <c r="F111" s="15" t="str">
        <f t="shared" si="17"/>
        <v>Apteka Nowa Apteka pod Gryfem'</v>
      </c>
      <c r="G111" s="12" t="b">
        <f t="shared" si="22"/>
        <v>0</v>
      </c>
      <c r="H111" s="12">
        <f t="shared" si="23"/>
        <v>8</v>
      </c>
      <c r="I111" s="21" t="b">
        <f t="shared" si="18"/>
        <v>0</v>
      </c>
      <c r="J111" s="15" t="str">
        <f t="shared" si="24"/>
        <v>Apteka Nowa Apteka pod Gryfem'</v>
      </c>
      <c r="K111" s="15" t="str">
        <f t="shared" si="19"/>
        <v>Gryfów Śląski</v>
      </c>
      <c r="L111" s="15" t="str">
        <f t="shared" si="20"/>
        <v>ul. Jeleniogórska 5</v>
      </c>
      <c r="M111" s="50"/>
      <c r="N111" s="51"/>
      <c r="O111" s="29"/>
      <c r="P111" s="24" t="s">
        <v>49</v>
      </c>
      <c r="Q111" s="37" t="s">
        <v>40</v>
      </c>
      <c r="R111" s="38" t="s">
        <v>50</v>
      </c>
      <c r="S111" t="e">
        <f t="shared" si="25"/>
        <v>#N/A</v>
      </c>
    </row>
    <row r="112" spans="1:19">
      <c r="A112" s="16">
        <v>104</v>
      </c>
      <c r="B112" s="13" t="str">
        <f t="shared" si="16"/>
        <v>piątek</v>
      </c>
      <c r="C112" s="12">
        <f t="shared" si="15"/>
        <v>5</v>
      </c>
      <c r="D112" s="14">
        <f t="shared" si="26"/>
        <v>45030</v>
      </c>
      <c r="E112" s="12">
        <f t="shared" si="21"/>
        <v>9</v>
      </c>
      <c r="F112" s="15" t="str">
        <f t="shared" si="17"/>
        <v>Apteka Nowa Apteka pod Gryfem'</v>
      </c>
      <c r="G112" s="12" t="b">
        <f t="shared" si="22"/>
        <v>0</v>
      </c>
      <c r="H112" s="12">
        <f t="shared" si="23"/>
        <v>8</v>
      </c>
      <c r="I112" s="21" t="b">
        <f t="shared" si="18"/>
        <v>0</v>
      </c>
      <c r="J112" s="15" t="str">
        <f t="shared" si="24"/>
        <v>Apteka Nowa Apteka pod Gryfem'</v>
      </c>
      <c r="K112" s="15" t="str">
        <f t="shared" si="19"/>
        <v>Gryfów Śląski</v>
      </c>
      <c r="L112" s="15" t="str">
        <f t="shared" si="20"/>
        <v>ul. Jeleniogórska 5</v>
      </c>
      <c r="M112" s="25"/>
      <c r="N112" s="26"/>
      <c r="O112" s="26"/>
      <c r="P112" s="24" t="s">
        <v>49</v>
      </c>
      <c r="Q112" s="37" t="s">
        <v>40</v>
      </c>
      <c r="R112" s="38" t="s">
        <v>50</v>
      </c>
      <c r="S112" t="e">
        <f t="shared" si="25"/>
        <v>#N/A</v>
      </c>
    </row>
    <row r="113" spans="1:19">
      <c r="A113" s="16">
        <v>105</v>
      </c>
      <c r="B113" s="13" t="str">
        <f t="shared" si="16"/>
        <v>sobota</v>
      </c>
      <c r="C113" s="12">
        <f t="shared" si="15"/>
        <v>6</v>
      </c>
      <c r="D113" s="14">
        <f t="shared" si="26"/>
        <v>45031</v>
      </c>
      <c r="E113" s="12">
        <f t="shared" si="21"/>
        <v>9</v>
      </c>
      <c r="F113" s="15" t="str">
        <f t="shared" si="17"/>
        <v>Apteka Nowa Apteka pod Gryfem'</v>
      </c>
      <c r="G113" s="12" t="b">
        <f t="shared" si="22"/>
        <v>0</v>
      </c>
      <c r="H113" s="12">
        <f t="shared" si="23"/>
        <v>8</v>
      </c>
      <c r="I113" s="21" t="b">
        <f t="shared" si="18"/>
        <v>0</v>
      </c>
      <c r="J113" s="15" t="str">
        <f t="shared" si="24"/>
        <v>Apteka Nowa Apteka pod Gryfem'</v>
      </c>
      <c r="K113" s="15" t="str">
        <f t="shared" si="19"/>
        <v>Gryfów Śląski</v>
      </c>
      <c r="L113" s="15" t="str">
        <f t="shared" si="20"/>
        <v>ul. Jeleniogórska 5</v>
      </c>
      <c r="M113" s="25"/>
      <c r="N113" s="26"/>
      <c r="O113" s="29"/>
      <c r="P113" s="24" t="s">
        <v>49</v>
      </c>
      <c r="Q113" s="37" t="s">
        <v>40</v>
      </c>
      <c r="R113" s="38" t="s">
        <v>50</v>
      </c>
      <c r="S113" t="e">
        <f t="shared" si="25"/>
        <v>#N/A</v>
      </c>
    </row>
    <row r="114" spans="1:19">
      <c r="A114" s="16">
        <v>106</v>
      </c>
      <c r="B114" s="13" t="str">
        <f t="shared" si="16"/>
        <v>niedziela</v>
      </c>
      <c r="C114" s="12">
        <f t="shared" si="15"/>
        <v>7</v>
      </c>
      <c r="D114" s="14">
        <f t="shared" si="26"/>
        <v>45032</v>
      </c>
      <c r="E114" s="12">
        <f t="shared" si="21"/>
        <v>9</v>
      </c>
      <c r="F114" s="15" t="str">
        <f t="shared" si="17"/>
        <v>Apteka Nowa Apteka pod Gryfem'</v>
      </c>
      <c r="G114" s="12" t="b">
        <f t="shared" si="22"/>
        <v>0</v>
      </c>
      <c r="H114" s="12">
        <f t="shared" si="23"/>
        <v>8</v>
      </c>
      <c r="I114" s="21" t="b">
        <f t="shared" si="18"/>
        <v>0</v>
      </c>
      <c r="J114" s="15" t="str">
        <f t="shared" si="24"/>
        <v>Apteka Nowa Apteka pod Gryfem'</v>
      </c>
      <c r="K114" s="15" t="str">
        <f t="shared" si="19"/>
        <v>Gryfów Śląski</v>
      </c>
      <c r="L114" s="15" t="str">
        <f t="shared" si="20"/>
        <v>ul. Jeleniogórska 5</v>
      </c>
      <c r="M114" s="25"/>
      <c r="N114" s="26"/>
      <c r="O114" s="29"/>
      <c r="P114" s="24" t="s">
        <v>49</v>
      </c>
      <c r="Q114" s="37" t="s">
        <v>40</v>
      </c>
      <c r="R114" s="38" t="s">
        <v>50</v>
      </c>
      <c r="S114" t="e">
        <f t="shared" si="25"/>
        <v>#N/A</v>
      </c>
    </row>
    <row r="115" spans="1:19" ht="15">
      <c r="A115" s="16">
        <v>107</v>
      </c>
      <c r="B115" s="13" t="str">
        <f t="shared" si="16"/>
        <v>poniedziałek</v>
      </c>
      <c r="C115" s="12">
        <f t="shared" si="15"/>
        <v>1</v>
      </c>
      <c r="D115" s="14">
        <f t="shared" si="26"/>
        <v>45033</v>
      </c>
      <c r="E115" s="12">
        <f t="shared" si="21"/>
        <v>10</v>
      </c>
      <c r="F115" s="15" t="str">
        <f t="shared" si="17"/>
        <v>Apteka Remedium'</v>
      </c>
      <c r="G115" s="12" t="b">
        <f t="shared" si="22"/>
        <v>0</v>
      </c>
      <c r="H115" s="12">
        <f t="shared" si="23"/>
        <v>8</v>
      </c>
      <c r="I115" s="21" t="b">
        <f t="shared" si="18"/>
        <v>0</v>
      </c>
      <c r="J115" s="15" t="str">
        <f t="shared" si="24"/>
        <v>Apteka Remedium'</v>
      </c>
      <c r="K115" s="15" t="str">
        <f t="shared" si="19"/>
        <v>Gryfów Śląski</v>
      </c>
      <c r="L115" s="15" t="str">
        <f t="shared" si="20"/>
        <v>ul. Malownicza 1</v>
      </c>
      <c r="M115" s="25"/>
      <c r="N115" s="26"/>
      <c r="O115" s="27"/>
      <c r="P115" s="24" t="s">
        <v>49</v>
      </c>
      <c r="Q115" s="37" t="s">
        <v>40</v>
      </c>
      <c r="R115" s="38" t="s">
        <v>50</v>
      </c>
      <c r="S115" t="e">
        <f t="shared" si="25"/>
        <v>#N/A</v>
      </c>
    </row>
    <row r="116" spans="1:19" ht="15">
      <c r="A116" s="16">
        <v>108</v>
      </c>
      <c r="B116" s="13" t="str">
        <f t="shared" si="16"/>
        <v>wtorek</v>
      </c>
      <c r="C116" s="12">
        <f t="shared" si="15"/>
        <v>2</v>
      </c>
      <c r="D116" s="14">
        <f t="shared" si="26"/>
        <v>45034</v>
      </c>
      <c r="E116" s="12">
        <f t="shared" si="21"/>
        <v>10</v>
      </c>
      <c r="F116" s="15" t="str">
        <f t="shared" si="17"/>
        <v>Apteka Remedium'</v>
      </c>
      <c r="G116" s="12" t="b">
        <f t="shared" si="22"/>
        <v>0</v>
      </c>
      <c r="H116" s="12">
        <f t="shared" si="23"/>
        <v>8</v>
      </c>
      <c r="I116" s="21" t="b">
        <f t="shared" si="18"/>
        <v>0</v>
      </c>
      <c r="J116" s="15" t="str">
        <f t="shared" si="24"/>
        <v>Apteka Remedium'</v>
      </c>
      <c r="K116" s="15" t="str">
        <f t="shared" si="19"/>
        <v>Gryfów Śląski</v>
      </c>
      <c r="L116" s="15" t="str">
        <f t="shared" si="20"/>
        <v>ul. Malownicza 1</v>
      </c>
      <c r="M116" s="25"/>
      <c r="N116" s="26"/>
      <c r="O116" s="28"/>
      <c r="P116" s="24" t="s">
        <v>49</v>
      </c>
      <c r="Q116" s="37" t="s">
        <v>40</v>
      </c>
      <c r="R116" s="38" t="s">
        <v>50</v>
      </c>
      <c r="S116" t="e">
        <f t="shared" si="25"/>
        <v>#N/A</v>
      </c>
    </row>
    <row r="117" spans="1:19">
      <c r="A117" s="16">
        <v>109</v>
      </c>
      <c r="B117" s="13" t="str">
        <f t="shared" si="16"/>
        <v>środa</v>
      </c>
      <c r="C117" s="12">
        <f t="shared" si="15"/>
        <v>3</v>
      </c>
      <c r="D117" s="14">
        <f t="shared" si="26"/>
        <v>45035</v>
      </c>
      <c r="E117" s="12">
        <f t="shared" si="21"/>
        <v>10</v>
      </c>
      <c r="F117" s="15" t="str">
        <f t="shared" si="17"/>
        <v>Apteka Remedium'</v>
      </c>
      <c r="G117" s="12" t="b">
        <f t="shared" si="22"/>
        <v>0</v>
      </c>
      <c r="H117" s="12">
        <f t="shared" si="23"/>
        <v>8</v>
      </c>
      <c r="I117" s="21" t="b">
        <f t="shared" si="18"/>
        <v>0</v>
      </c>
      <c r="J117" s="15" t="str">
        <f t="shared" si="24"/>
        <v>Apteka Remedium'</v>
      </c>
      <c r="K117" s="15" t="str">
        <f t="shared" si="19"/>
        <v>Gryfów Śląski</v>
      </c>
      <c r="L117" s="15" t="str">
        <f t="shared" si="20"/>
        <v>ul. Malownicza 1</v>
      </c>
      <c r="M117" s="25"/>
      <c r="N117" s="26"/>
      <c r="O117" s="26"/>
      <c r="P117" s="24" t="s">
        <v>111</v>
      </c>
      <c r="Q117" s="37" t="s">
        <v>40</v>
      </c>
      <c r="R117" s="38" t="s">
        <v>46</v>
      </c>
      <c r="S117" t="str">
        <f t="shared" si="25"/>
        <v>OK</v>
      </c>
    </row>
    <row r="118" spans="1:19">
      <c r="A118" s="16">
        <v>110</v>
      </c>
      <c r="B118" s="13" t="str">
        <f t="shared" si="16"/>
        <v>czwartek</v>
      </c>
      <c r="C118" s="12">
        <f t="shared" si="15"/>
        <v>4</v>
      </c>
      <c r="D118" s="14">
        <f t="shared" si="26"/>
        <v>45036</v>
      </c>
      <c r="E118" s="12">
        <f t="shared" si="21"/>
        <v>10</v>
      </c>
      <c r="F118" s="15" t="str">
        <f t="shared" si="17"/>
        <v>Apteka Remedium'</v>
      </c>
      <c r="G118" s="12" t="b">
        <f t="shared" si="22"/>
        <v>0</v>
      </c>
      <c r="H118" s="12">
        <f t="shared" si="23"/>
        <v>8</v>
      </c>
      <c r="I118" s="21" t="b">
        <f t="shared" si="18"/>
        <v>0</v>
      </c>
      <c r="J118" s="15" t="str">
        <f t="shared" si="24"/>
        <v>Apteka Remedium'</v>
      </c>
      <c r="K118" s="15" t="str">
        <f t="shared" si="19"/>
        <v>Gryfów Śląski</v>
      </c>
      <c r="L118" s="15" t="str">
        <f t="shared" si="20"/>
        <v>ul. Malownicza 1</v>
      </c>
      <c r="M118" s="25"/>
      <c r="N118" s="26"/>
      <c r="O118" s="29"/>
      <c r="P118" s="24" t="s">
        <v>111</v>
      </c>
      <c r="Q118" s="37" t="s">
        <v>40</v>
      </c>
      <c r="R118" s="38" t="s">
        <v>46</v>
      </c>
      <c r="S118" t="str">
        <f t="shared" si="25"/>
        <v>OK</v>
      </c>
    </row>
    <row r="119" spans="1:19">
      <c r="A119" s="12">
        <v>111</v>
      </c>
      <c r="B119" s="13" t="str">
        <f t="shared" si="16"/>
        <v>piątek</v>
      </c>
      <c r="C119" s="12">
        <f t="shared" si="15"/>
        <v>5</v>
      </c>
      <c r="D119" s="14">
        <f t="shared" si="26"/>
        <v>45037</v>
      </c>
      <c r="E119" s="12">
        <f t="shared" si="21"/>
        <v>10</v>
      </c>
      <c r="F119" s="15" t="str">
        <f t="shared" si="17"/>
        <v>Apteka Remedium'</v>
      </c>
      <c r="G119" s="12" t="b">
        <f t="shared" si="22"/>
        <v>0</v>
      </c>
      <c r="H119" s="12">
        <f t="shared" si="23"/>
        <v>8</v>
      </c>
      <c r="I119" s="21" t="b">
        <f t="shared" si="18"/>
        <v>0</v>
      </c>
      <c r="J119" s="15" t="str">
        <f t="shared" si="24"/>
        <v>Apteka Remedium'</v>
      </c>
      <c r="K119" s="15" t="str">
        <f t="shared" si="19"/>
        <v>Gryfów Śląski</v>
      </c>
      <c r="L119" s="15" t="str">
        <f t="shared" si="20"/>
        <v>ul. Malownicza 1</v>
      </c>
      <c r="M119" s="52"/>
      <c r="N119" s="53"/>
      <c r="O119" s="26"/>
      <c r="P119" s="24" t="s">
        <v>111</v>
      </c>
      <c r="Q119" s="37" t="s">
        <v>40</v>
      </c>
      <c r="R119" s="38" t="s">
        <v>46</v>
      </c>
      <c r="S119" t="str">
        <f t="shared" si="25"/>
        <v>OK</v>
      </c>
    </row>
    <row r="120" spans="1:19">
      <c r="A120" s="16">
        <v>112</v>
      </c>
      <c r="B120" s="13" t="str">
        <f t="shared" si="16"/>
        <v>sobota</v>
      </c>
      <c r="C120" s="12">
        <f t="shared" si="15"/>
        <v>6</v>
      </c>
      <c r="D120" s="14">
        <f t="shared" si="26"/>
        <v>45038</v>
      </c>
      <c r="E120" s="12">
        <f t="shared" si="21"/>
        <v>10</v>
      </c>
      <c r="F120" s="15" t="str">
        <f t="shared" si="17"/>
        <v>Apteka Remedium'</v>
      </c>
      <c r="G120" s="12" t="b">
        <f t="shared" si="22"/>
        <v>0</v>
      </c>
      <c r="H120" s="12">
        <f t="shared" si="23"/>
        <v>8</v>
      </c>
      <c r="I120" s="21" t="b">
        <f t="shared" si="18"/>
        <v>0</v>
      </c>
      <c r="J120" s="15" t="str">
        <f t="shared" si="24"/>
        <v>Apteka Remedium'</v>
      </c>
      <c r="K120" s="15" t="str">
        <f t="shared" si="19"/>
        <v>Gryfów Śląski</v>
      </c>
      <c r="L120" s="15" t="str">
        <f t="shared" si="20"/>
        <v>ul. Malownicza 1</v>
      </c>
      <c r="M120" s="25"/>
      <c r="N120" s="26"/>
      <c r="O120" s="29"/>
      <c r="P120" s="24" t="s">
        <v>111</v>
      </c>
      <c r="Q120" s="37" t="s">
        <v>40</v>
      </c>
      <c r="R120" s="38" t="s">
        <v>46</v>
      </c>
      <c r="S120" t="str">
        <f t="shared" si="25"/>
        <v>OK</v>
      </c>
    </row>
    <row r="121" spans="1:19">
      <c r="A121" s="16">
        <v>113</v>
      </c>
      <c r="B121" s="13" t="str">
        <f t="shared" si="16"/>
        <v>niedziela</v>
      </c>
      <c r="C121" s="12">
        <f t="shared" si="15"/>
        <v>7</v>
      </c>
      <c r="D121" s="14">
        <f t="shared" si="26"/>
        <v>45039</v>
      </c>
      <c r="E121" s="12">
        <f t="shared" si="21"/>
        <v>10</v>
      </c>
      <c r="F121" s="15" t="str">
        <f t="shared" si="17"/>
        <v>Apteka Remedium'</v>
      </c>
      <c r="G121" s="12" t="b">
        <f t="shared" si="22"/>
        <v>0</v>
      </c>
      <c r="H121" s="12">
        <f t="shared" si="23"/>
        <v>8</v>
      </c>
      <c r="I121" s="21" t="b">
        <f t="shared" si="18"/>
        <v>0</v>
      </c>
      <c r="J121" s="15" t="str">
        <f t="shared" si="24"/>
        <v>Apteka Remedium'</v>
      </c>
      <c r="K121" s="15" t="str">
        <f t="shared" si="19"/>
        <v>Gryfów Śląski</v>
      </c>
      <c r="L121" s="15" t="str">
        <f t="shared" si="20"/>
        <v>ul. Malownicza 1</v>
      </c>
      <c r="M121" s="25"/>
      <c r="N121" s="26"/>
      <c r="O121" s="29"/>
      <c r="P121" s="24" t="s">
        <v>111</v>
      </c>
      <c r="Q121" s="37" t="s">
        <v>40</v>
      </c>
      <c r="R121" s="38" t="s">
        <v>46</v>
      </c>
      <c r="S121" t="str">
        <f t="shared" si="25"/>
        <v>OK</v>
      </c>
    </row>
    <row r="122" spans="1:19" ht="15">
      <c r="A122" s="16">
        <v>114</v>
      </c>
      <c r="B122" s="13" t="str">
        <f t="shared" si="16"/>
        <v>poniedziałek</v>
      </c>
      <c r="C122" s="12">
        <f t="shared" si="15"/>
        <v>1</v>
      </c>
      <c r="D122" s="14">
        <f t="shared" si="26"/>
        <v>45040</v>
      </c>
      <c r="E122" s="12">
        <f t="shared" si="21"/>
        <v>11</v>
      </c>
      <c r="F122" s="15" t="str">
        <f t="shared" si="17"/>
        <v>Apteka pod św. Nepomucenem'</v>
      </c>
      <c r="G122" s="12" t="b">
        <f t="shared" si="22"/>
        <v>0</v>
      </c>
      <c r="H122" s="12">
        <f t="shared" si="23"/>
        <v>8</v>
      </c>
      <c r="I122" s="21" t="b">
        <f t="shared" si="18"/>
        <v>0</v>
      </c>
      <c r="J122" s="15" t="str">
        <f t="shared" si="24"/>
        <v>Apteka pod św. Nepomucenem'</v>
      </c>
      <c r="K122" s="15" t="str">
        <f t="shared" si="19"/>
        <v>Lwówek Śląski</v>
      </c>
      <c r="L122" s="15" t="str">
        <f t="shared" si="20"/>
        <v>ul. Kościelna 23</v>
      </c>
      <c r="M122" s="25"/>
      <c r="N122" s="26"/>
      <c r="O122" s="27"/>
      <c r="P122" s="24" t="s">
        <v>111</v>
      </c>
      <c r="Q122" s="37" t="s">
        <v>40</v>
      </c>
      <c r="R122" s="38" t="s">
        <v>46</v>
      </c>
      <c r="S122" t="e">
        <f t="shared" si="25"/>
        <v>#N/A</v>
      </c>
    </row>
    <row r="123" spans="1:19" ht="15">
      <c r="A123" s="16">
        <v>115</v>
      </c>
      <c r="B123" s="13" t="str">
        <f t="shared" si="16"/>
        <v>wtorek</v>
      </c>
      <c r="C123" s="12">
        <f t="shared" si="15"/>
        <v>2</v>
      </c>
      <c r="D123" s="14">
        <f t="shared" si="26"/>
        <v>45041</v>
      </c>
      <c r="E123" s="12">
        <f t="shared" si="21"/>
        <v>11</v>
      </c>
      <c r="F123" s="15" t="str">
        <f t="shared" si="17"/>
        <v>Apteka pod św. Nepomucenem'</v>
      </c>
      <c r="G123" s="12" t="b">
        <f t="shared" si="22"/>
        <v>0</v>
      </c>
      <c r="H123" s="12">
        <f t="shared" si="23"/>
        <v>8</v>
      </c>
      <c r="I123" s="21" t="b">
        <f t="shared" si="18"/>
        <v>0</v>
      </c>
      <c r="J123" s="15" t="str">
        <f t="shared" si="24"/>
        <v>Apteka pod św. Nepomucenem'</v>
      </c>
      <c r="K123" s="15" t="str">
        <f t="shared" si="19"/>
        <v>Lwówek Śląski</v>
      </c>
      <c r="L123" s="15" t="str">
        <f t="shared" si="20"/>
        <v>ul. Kościelna 23</v>
      </c>
      <c r="M123" s="25"/>
      <c r="N123" s="26"/>
      <c r="O123" s="28"/>
      <c r="P123" s="24" t="s">
        <v>111</v>
      </c>
      <c r="Q123" s="37" t="s">
        <v>40</v>
      </c>
      <c r="R123" s="38" t="s">
        <v>46</v>
      </c>
      <c r="S123" t="e">
        <f t="shared" si="25"/>
        <v>#N/A</v>
      </c>
    </row>
    <row r="124" spans="1:19">
      <c r="A124" s="16">
        <v>116</v>
      </c>
      <c r="B124" s="13" t="str">
        <f t="shared" si="16"/>
        <v>środa</v>
      </c>
      <c r="C124" s="12">
        <f t="shared" si="15"/>
        <v>3</v>
      </c>
      <c r="D124" s="14">
        <f t="shared" si="26"/>
        <v>45042</v>
      </c>
      <c r="E124" s="12">
        <f t="shared" si="21"/>
        <v>11</v>
      </c>
      <c r="F124" s="15" t="str">
        <f t="shared" si="17"/>
        <v>Apteka pod św. Nepomucenem'</v>
      </c>
      <c r="G124" s="12" t="b">
        <f t="shared" si="22"/>
        <v>0</v>
      </c>
      <c r="H124" s="12">
        <f t="shared" si="23"/>
        <v>8</v>
      </c>
      <c r="I124" s="21" t="b">
        <f t="shared" si="18"/>
        <v>0</v>
      </c>
      <c r="J124" s="15" t="str">
        <f t="shared" si="24"/>
        <v>Apteka pod św. Nepomucenem'</v>
      </c>
      <c r="K124" s="15" t="str">
        <f t="shared" si="19"/>
        <v>Lwówek Śląski</v>
      </c>
      <c r="L124" s="15" t="str">
        <f t="shared" si="20"/>
        <v>ul. Kościelna 23</v>
      </c>
      <c r="M124" s="25"/>
      <c r="N124" s="26"/>
      <c r="O124" s="26"/>
      <c r="P124" s="24" t="s">
        <v>114</v>
      </c>
      <c r="Q124" s="37" t="s">
        <v>59</v>
      </c>
      <c r="R124" s="38" t="s">
        <v>63</v>
      </c>
      <c r="S124" t="str">
        <f t="shared" si="25"/>
        <v>OK</v>
      </c>
    </row>
    <row r="125" spans="1:19">
      <c r="A125" s="16">
        <v>117</v>
      </c>
      <c r="B125" s="13" t="str">
        <f t="shared" si="16"/>
        <v>czwartek</v>
      </c>
      <c r="C125" s="12">
        <f t="shared" si="15"/>
        <v>4</v>
      </c>
      <c r="D125" s="14">
        <f t="shared" si="26"/>
        <v>45043</v>
      </c>
      <c r="E125" s="12">
        <f t="shared" si="21"/>
        <v>11</v>
      </c>
      <c r="F125" s="15" t="str">
        <f t="shared" si="17"/>
        <v>Apteka pod św. Nepomucenem'</v>
      </c>
      <c r="G125" s="12" t="b">
        <f t="shared" si="22"/>
        <v>0</v>
      </c>
      <c r="H125" s="12">
        <f t="shared" si="23"/>
        <v>8</v>
      </c>
      <c r="I125" s="21" t="b">
        <f t="shared" si="18"/>
        <v>0</v>
      </c>
      <c r="J125" s="15" t="str">
        <f t="shared" si="24"/>
        <v>Apteka pod św. Nepomucenem'</v>
      </c>
      <c r="K125" s="15" t="str">
        <f t="shared" si="19"/>
        <v>Lwówek Śląski</v>
      </c>
      <c r="L125" s="15" t="str">
        <f t="shared" si="20"/>
        <v>ul. Kościelna 23</v>
      </c>
      <c r="M125" s="25"/>
      <c r="N125" s="26"/>
      <c r="O125" s="29"/>
      <c r="P125" s="24" t="s">
        <v>114</v>
      </c>
      <c r="Q125" s="37" t="s">
        <v>59</v>
      </c>
      <c r="R125" s="38" t="s">
        <v>63</v>
      </c>
      <c r="S125" t="str">
        <f t="shared" si="25"/>
        <v>OK</v>
      </c>
    </row>
    <row r="126" spans="1:19">
      <c r="A126" s="16">
        <v>118</v>
      </c>
      <c r="B126" s="13" t="str">
        <f t="shared" si="16"/>
        <v>piątek</v>
      </c>
      <c r="C126" s="12">
        <f t="shared" si="15"/>
        <v>5</v>
      </c>
      <c r="D126" s="14">
        <f t="shared" si="26"/>
        <v>45044</v>
      </c>
      <c r="E126" s="12">
        <f t="shared" si="21"/>
        <v>11</v>
      </c>
      <c r="F126" s="15" t="str">
        <f t="shared" si="17"/>
        <v>Apteka pod św. Nepomucenem'</v>
      </c>
      <c r="G126" s="12" t="b">
        <f t="shared" si="22"/>
        <v>0</v>
      </c>
      <c r="H126" s="12">
        <f t="shared" si="23"/>
        <v>8</v>
      </c>
      <c r="I126" s="21" t="b">
        <f t="shared" si="18"/>
        <v>0</v>
      </c>
      <c r="J126" s="15" t="str">
        <f t="shared" si="24"/>
        <v>Apteka pod św. Nepomucenem'</v>
      </c>
      <c r="K126" s="15" t="str">
        <f t="shared" si="19"/>
        <v>Lwówek Śląski</v>
      </c>
      <c r="L126" s="15" t="str">
        <f t="shared" si="20"/>
        <v>ul. Kościelna 23</v>
      </c>
      <c r="M126" s="25"/>
      <c r="N126" s="26"/>
      <c r="O126" s="26"/>
      <c r="P126" s="24" t="s">
        <v>114</v>
      </c>
      <c r="Q126" s="37" t="s">
        <v>59</v>
      </c>
      <c r="R126" s="38" t="s">
        <v>63</v>
      </c>
      <c r="S126" t="str">
        <f t="shared" si="25"/>
        <v>OK</v>
      </c>
    </row>
    <row r="127" spans="1:19">
      <c r="A127" s="16">
        <v>119</v>
      </c>
      <c r="B127" s="13" t="str">
        <f t="shared" si="16"/>
        <v>sobota</v>
      </c>
      <c r="C127" s="12">
        <f t="shared" si="15"/>
        <v>6</v>
      </c>
      <c r="D127" s="14">
        <f t="shared" si="26"/>
        <v>45045</v>
      </c>
      <c r="E127" s="12">
        <f t="shared" si="21"/>
        <v>11</v>
      </c>
      <c r="F127" s="15" t="str">
        <f t="shared" si="17"/>
        <v>Apteka pod św. Nepomucenem'</v>
      </c>
      <c r="G127" s="12" t="b">
        <f t="shared" si="22"/>
        <v>0</v>
      </c>
      <c r="H127" s="12">
        <f t="shared" si="23"/>
        <v>8</v>
      </c>
      <c r="I127" s="21" t="b">
        <f t="shared" si="18"/>
        <v>0</v>
      </c>
      <c r="J127" s="15" t="str">
        <f t="shared" si="24"/>
        <v>Apteka pod św. Nepomucenem'</v>
      </c>
      <c r="K127" s="15" t="str">
        <f t="shared" si="19"/>
        <v>Lwówek Śląski</v>
      </c>
      <c r="L127" s="15" t="str">
        <f t="shared" si="20"/>
        <v>ul. Kościelna 23</v>
      </c>
      <c r="M127" s="25"/>
      <c r="N127" s="26"/>
      <c r="O127" s="29"/>
      <c r="P127" s="24" t="s">
        <v>114</v>
      </c>
      <c r="Q127" s="37" t="s">
        <v>59</v>
      </c>
      <c r="R127" s="38" t="s">
        <v>63</v>
      </c>
      <c r="S127" t="str">
        <f t="shared" si="25"/>
        <v>OK</v>
      </c>
    </row>
    <row r="128" spans="1:19">
      <c r="A128" s="16">
        <v>120</v>
      </c>
      <c r="B128" s="13" t="str">
        <f t="shared" si="16"/>
        <v>niedziela</v>
      </c>
      <c r="C128" s="12">
        <f t="shared" si="15"/>
        <v>7</v>
      </c>
      <c r="D128" s="14">
        <f t="shared" si="26"/>
        <v>45046</v>
      </c>
      <c r="E128" s="12">
        <f t="shared" si="21"/>
        <v>11</v>
      </c>
      <c r="F128" s="15" t="str">
        <f t="shared" si="17"/>
        <v>Apteka pod św. Nepomucenem'</v>
      </c>
      <c r="G128" s="12" t="b">
        <f t="shared" si="22"/>
        <v>0</v>
      </c>
      <c r="H128" s="12">
        <f t="shared" si="23"/>
        <v>8</v>
      </c>
      <c r="I128" s="21" t="b">
        <f t="shared" si="18"/>
        <v>0</v>
      </c>
      <c r="J128" s="15" t="str">
        <f t="shared" si="24"/>
        <v>Apteka pod św. Nepomucenem'</v>
      </c>
      <c r="K128" s="15" t="str">
        <f t="shared" si="19"/>
        <v>Lwówek Śląski</v>
      </c>
      <c r="L128" s="15" t="str">
        <f t="shared" si="20"/>
        <v>ul. Kościelna 23</v>
      </c>
      <c r="M128" s="25"/>
      <c r="N128" s="26"/>
      <c r="O128" s="29"/>
      <c r="P128" s="24" t="s">
        <v>114</v>
      </c>
      <c r="Q128" s="37" t="s">
        <v>59</v>
      </c>
      <c r="R128" s="38" t="s">
        <v>63</v>
      </c>
      <c r="S128" t="str">
        <f t="shared" si="25"/>
        <v>OK</v>
      </c>
    </row>
    <row r="129" spans="1:19" ht="15">
      <c r="A129" s="16">
        <v>121</v>
      </c>
      <c r="B129" s="13" t="str">
        <f t="shared" si="16"/>
        <v>poniedziałek</v>
      </c>
      <c r="C129" s="12">
        <f t="shared" si="15"/>
        <v>1</v>
      </c>
      <c r="D129" s="14">
        <f t="shared" si="26"/>
        <v>45047</v>
      </c>
      <c r="E129" s="12">
        <f t="shared" si="21"/>
        <v>12</v>
      </c>
      <c r="F129" s="15" t="str">
        <f t="shared" si="17"/>
        <v>Apteka w Rynku</v>
      </c>
      <c r="G129" s="12" t="b">
        <f t="shared" si="22"/>
        <v>0</v>
      </c>
      <c r="H129" s="12">
        <f t="shared" si="23"/>
        <v>8</v>
      </c>
      <c r="I129" s="21" t="b">
        <f t="shared" si="18"/>
        <v>0</v>
      </c>
      <c r="J129" s="15" t="str">
        <f t="shared" si="24"/>
        <v>Apteka w Rynku</v>
      </c>
      <c r="K129" s="15" t="str">
        <f t="shared" si="19"/>
        <v>Lwówek Śląski</v>
      </c>
      <c r="L129" s="15" t="str">
        <f t="shared" si="20"/>
        <v>Pl. Wolności 19</v>
      </c>
      <c r="M129" s="25"/>
      <c r="N129" s="26"/>
      <c r="O129" s="30"/>
      <c r="P129" s="24" t="s">
        <v>114</v>
      </c>
      <c r="Q129" s="37" t="s">
        <v>59</v>
      </c>
      <c r="R129" s="38" t="s">
        <v>63</v>
      </c>
      <c r="S129" t="e">
        <f t="shared" si="25"/>
        <v>#N/A</v>
      </c>
    </row>
    <row r="130" spans="1:19" ht="15">
      <c r="A130" s="16">
        <v>122</v>
      </c>
      <c r="B130" s="13" t="str">
        <f t="shared" si="16"/>
        <v>wtorek</v>
      </c>
      <c r="C130" s="12">
        <f t="shared" si="15"/>
        <v>2</v>
      </c>
      <c r="D130" s="14">
        <f t="shared" si="26"/>
        <v>45048</v>
      </c>
      <c r="E130" s="12">
        <f t="shared" si="21"/>
        <v>12</v>
      </c>
      <c r="F130" s="15" t="str">
        <f t="shared" si="17"/>
        <v>Apteka w Rynku</v>
      </c>
      <c r="G130" s="12" t="b">
        <f t="shared" si="22"/>
        <v>0</v>
      </c>
      <c r="H130" s="12">
        <f t="shared" si="23"/>
        <v>8</v>
      </c>
      <c r="I130" s="21" t="b">
        <f t="shared" si="18"/>
        <v>0</v>
      </c>
      <c r="J130" s="15" t="str">
        <f t="shared" si="24"/>
        <v>Apteka w Rynku</v>
      </c>
      <c r="K130" s="15" t="str">
        <f t="shared" si="19"/>
        <v>Lwówek Śląski</v>
      </c>
      <c r="L130" s="15" t="str">
        <f t="shared" si="20"/>
        <v>Pl. Wolności 19</v>
      </c>
      <c r="M130" s="25"/>
      <c r="N130" s="26"/>
      <c r="O130" s="28"/>
      <c r="P130" s="24" t="s">
        <v>114</v>
      </c>
      <c r="Q130" s="37" t="s">
        <v>59</v>
      </c>
      <c r="R130" s="38" t="s">
        <v>63</v>
      </c>
      <c r="S130" t="e">
        <f t="shared" si="25"/>
        <v>#N/A</v>
      </c>
    </row>
    <row r="131" spans="1:19" ht="15">
      <c r="A131" s="16">
        <v>123</v>
      </c>
      <c r="B131" s="13" t="str">
        <f t="shared" si="16"/>
        <v>środa</v>
      </c>
      <c r="C131" s="12">
        <f t="shared" si="15"/>
        <v>3</v>
      </c>
      <c r="D131" s="14">
        <f t="shared" si="26"/>
        <v>45049</v>
      </c>
      <c r="E131" s="12">
        <f t="shared" si="21"/>
        <v>12</v>
      </c>
      <c r="F131" s="15" t="str">
        <f t="shared" si="17"/>
        <v>Apteka w Rynku</v>
      </c>
      <c r="G131" s="12" t="b">
        <f t="shared" si="22"/>
        <v>0</v>
      </c>
      <c r="H131" s="12">
        <f t="shared" si="23"/>
        <v>8</v>
      </c>
      <c r="I131" s="21" t="b">
        <f t="shared" si="18"/>
        <v>0</v>
      </c>
      <c r="J131" s="15" t="str">
        <f t="shared" si="24"/>
        <v>Apteka w Rynku</v>
      </c>
      <c r="K131" s="15" t="str">
        <f t="shared" si="19"/>
        <v>Lwówek Śląski</v>
      </c>
      <c r="L131" s="15" t="str">
        <f t="shared" si="20"/>
        <v>Pl. Wolności 19</v>
      </c>
      <c r="M131" s="25"/>
      <c r="N131" s="26"/>
      <c r="O131" s="30"/>
      <c r="P131" s="24" t="s">
        <v>65</v>
      </c>
      <c r="Q131" s="37" t="s">
        <v>59</v>
      </c>
      <c r="R131" s="38" t="s">
        <v>115</v>
      </c>
      <c r="S131" t="str">
        <f t="shared" si="25"/>
        <v>OK</v>
      </c>
    </row>
    <row r="132" spans="1:19">
      <c r="A132" s="16">
        <v>124</v>
      </c>
      <c r="B132" s="13" t="str">
        <f t="shared" si="16"/>
        <v>czwartek</v>
      </c>
      <c r="C132" s="12">
        <f t="shared" ref="C132:C195" si="27">WEEKDAY(D132,2)</f>
        <v>4</v>
      </c>
      <c r="D132" s="14">
        <f t="shared" si="26"/>
        <v>45050</v>
      </c>
      <c r="E132" s="12">
        <f t="shared" si="21"/>
        <v>12</v>
      </c>
      <c r="F132" s="15" t="str">
        <f t="shared" si="17"/>
        <v>Apteka w Rynku</v>
      </c>
      <c r="G132" s="12" t="b">
        <f t="shared" si="22"/>
        <v>0</v>
      </c>
      <c r="H132" s="12">
        <f t="shared" si="23"/>
        <v>8</v>
      </c>
      <c r="I132" s="21" t="b">
        <f t="shared" si="18"/>
        <v>0</v>
      </c>
      <c r="J132" s="15" t="str">
        <f t="shared" si="24"/>
        <v>Apteka w Rynku</v>
      </c>
      <c r="K132" s="15" t="str">
        <f t="shared" si="19"/>
        <v>Lwówek Śląski</v>
      </c>
      <c r="L132" s="15" t="str">
        <f t="shared" si="20"/>
        <v>Pl. Wolności 19</v>
      </c>
      <c r="M132" s="25"/>
      <c r="N132" s="26"/>
      <c r="O132" s="29"/>
      <c r="P132" s="24" t="s">
        <v>65</v>
      </c>
      <c r="Q132" s="37" t="s">
        <v>59</v>
      </c>
      <c r="R132" s="38" t="s">
        <v>115</v>
      </c>
      <c r="S132" t="str">
        <f t="shared" si="25"/>
        <v>OK</v>
      </c>
    </row>
    <row r="133" spans="1:19">
      <c r="A133" s="16">
        <v>125</v>
      </c>
      <c r="B133" s="13" t="str">
        <f t="shared" si="16"/>
        <v>piątek</v>
      </c>
      <c r="C133" s="12">
        <f t="shared" si="27"/>
        <v>5</v>
      </c>
      <c r="D133" s="14">
        <f t="shared" si="26"/>
        <v>45051</v>
      </c>
      <c r="E133" s="12">
        <f t="shared" si="21"/>
        <v>12</v>
      </c>
      <c r="F133" s="15" t="str">
        <f t="shared" si="17"/>
        <v>Apteka w Rynku</v>
      </c>
      <c r="G133" s="12" t="b">
        <f t="shared" si="22"/>
        <v>0</v>
      </c>
      <c r="H133" s="12">
        <f t="shared" si="23"/>
        <v>8</v>
      </c>
      <c r="I133" s="21" t="b">
        <f t="shared" si="18"/>
        <v>0</v>
      </c>
      <c r="J133" s="15" t="str">
        <f t="shared" si="24"/>
        <v>Apteka w Rynku</v>
      </c>
      <c r="K133" s="15" t="str">
        <f t="shared" si="19"/>
        <v>Lwówek Śląski</v>
      </c>
      <c r="L133" s="15" t="str">
        <f t="shared" si="20"/>
        <v>Pl. Wolności 19</v>
      </c>
      <c r="M133" s="25"/>
      <c r="N133" s="26"/>
      <c r="O133" s="26"/>
      <c r="P133" s="24" t="s">
        <v>65</v>
      </c>
      <c r="Q133" s="37" t="s">
        <v>59</v>
      </c>
      <c r="R133" s="38" t="s">
        <v>115</v>
      </c>
      <c r="S133" t="str">
        <f t="shared" si="25"/>
        <v>OK</v>
      </c>
    </row>
    <row r="134" spans="1:19">
      <c r="A134" s="16">
        <v>126</v>
      </c>
      <c r="B134" s="13" t="str">
        <f t="shared" si="16"/>
        <v>sobota</v>
      </c>
      <c r="C134" s="12">
        <f t="shared" si="27"/>
        <v>6</v>
      </c>
      <c r="D134" s="14">
        <f t="shared" si="26"/>
        <v>45052</v>
      </c>
      <c r="E134" s="12">
        <f t="shared" si="21"/>
        <v>12</v>
      </c>
      <c r="F134" s="15" t="str">
        <f t="shared" si="17"/>
        <v>Apteka w Rynku</v>
      </c>
      <c r="G134" s="12" t="b">
        <f t="shared" si="22"/>
        <v>0</v>
      </c>
      <c r="H134" s="12">
        <f t="shared" si="23"/>
        <v>8</v>
      </c>
      <c r="I134" s="21" t="b">
        <f t="shared" si="18"/>
        <v>0</v>
      </c>
      <c r="J134" s="15" t="str">
        <f t="shared" si="24"/>
        <v>Apteka w Rynku</v>
      </c>
      <c r="K134" s="15" t="str">
        <f t="shared" si="19"/>
        <v>Lwówek Śląski</v>
      </c>
      <c r="L134" s="15" t="str">
        <f t="shared" si="20"/>
        <v>Pl. Wolności 19</v>
      </c>
      <c r="M134" s="25"/>
      <c r="N134" s="26"/>
      <c r="O134" s="29"/>
      <c r="P134" s="24" t="s">
        <v>65</v>
      </c>
      <c r="Q134" s="37" t="s">
        <v>59</v>
      </c>
      <c r="R134" s="38" t="s">
        <v>115</v>
      </c>
      <c r="S134" t="str">
        <f t="shared" si="25"/>
        <v>OK</v>
      </c>
    </row>
    <row r="135" spans="1:19">
      <c r="A135" s="16">
        <v>127</v>
      </c>
      <c r="B135" s="13" t="str">
        <f t="shared" si="16"/>
        <v>niedziela</v>
      </c>
      <c r="C135" s="12">
        <f t="shared" si="27"/>
        <v>7</v>
      </c>
      <c r="D135" s="14">
        <f t="shared" si="26"/>
        <v>45053</v>
      </c>
      <c r="E135" s="12">
        <f t="shared" si="21"/>
        <v>12</v>
      </c>
      <c r="F135" s="15" t="str">
        <f t="shared" si="17"/>
        <v>Apteka w Rynku</v>
      </c>
      <c r="G135" s="12" t="b">
        <f t="shared" si="22"/>
        <v>0</v>
      </c>
      <c r="H135" s="12">
        <f t="shared" si="23"/>
        <v>8</v>
      </c>
      <c r="I135" s="21" t="b">
        <f t="shared" si="18"/>
        <v>0</v>
      </c>
      <c r="J135" s="15" t="str">
        <f t="shared" si="24"/>
        <v>Apteka w Rynku</v>
      </c>
      <c r="K135" s="15" t="str">
        <f t="shared" si="19"/>
        <v>Lwówek Śląski</v>
      </c>
      <c r="L135" s="15" t="str">
        <f t="shared" si="20"/>
        <v>Pl. Wolności 19</v>
      </c>
      <c r="M135" s="25"/>
      <c r="N135" s="26"/>
      <c r="O135" s="29"/>
      <c r="P135" s="24" t="s">
        <v>65</v>
      </c>
      <c r="Q135" s="37" t="s">
        <v>59</v>
      </c>
      <c r="R135" s="38" t="s">
        <v>115</v>
      </c>
      <c r="S135" t="str">
        <f t="shared" si="25"/>
        <v>OK</v>
      </c>
    </row>
    <row r="136" spans="1:19" ht="15">
      <c r="A136" s="16">
        <v>128</v>
      </c>
      <c r="B136" s="13" t="str">
        <f t="shared" si="16"/>
        <v>poniedziałek</v>
      </c>
      <c r="C136" s="12">
        <f t="shared" si="27"/>
        <v>1</v>
      </c>
      <c r="D136" s="14">
        <f t="shared" si="26"/>
        <v>45054</v>
      </c>
      <c r="E136" s="12">
        <f t="shared" si="21"/>
        <v>13</v>
      </c>
      <c r="F136" s="15" t="str">
        <f t="shared" si="17"/>
        <v>Apteka Agatowa</v>
      </c>
      <c r="G136" s="12" t="b">
        <f t="shared" si="22"/>
        <v>0</v>
      </c>
      <c r="H136" s="12">
        <f t="shared" si="23"/>
        <v>8</v>
      </c>
      <c r="I136" s="21" t="b">
        <f t="shared" si="18"/>
        <v>0</v>
      </c>
      <c r="J136" s="15" t="str">
        <f t="shared" si="24"/>
        <v>Apteka Agatowa</v>
      </c>
      <c r="K136" s="15" t="str">
        <f t="shared" si="19"/>
        <v>Lwówek Śląski</v>
      </c>
      <c r="L136" s="15" t="str">
        <f t="shared" si="20"/>
        <v>ul. Oświęcimska 3</v>
      </c>
      <c r="M136" s="25"/>
      <c r="N136" s="26"/>
      <c r="O136" s="27"/>
      <c r="P136" s="24" t="s">
        <v>65</v>
      </c>
      <c r="Q136" s="37" t="s">
        <v>59</v>
      </c>
      <c r="R136" s="38" t="s">
        <v>115</v>
      </c>
      <c r="S136" t="e">
        <f t="shared" si="25"/>
        <v>#N/A</v>
      </c>
    </row>
    <row r="137" spans="1:19" ht="15">
      <c r="A137" s="16">
        <v>129</v>
      </c>
      <c r="B137" s="13" t="str">
        <f t="shared" ref="B137:B200" si="28">VLOOKUP(C137,$W$8:$X$14,2)</f>
        <v>wtorek</v>
      </c>
      <c r="C137" s="12">
        <f t="shared" si="27"/>
        <v>2</v>
      </c>
      <c r="D137" s="14">
        <f t="shared" si="26"/>
        <v>45055</v>
      </c>
      <c r="E137" s="12">
        <f t="shared" si="21"/>
        <v>13</v>
      </c>
      <c r="F137" s="15" t="str">
        <f t="shared" ref="F137:F200" si="29">VLOOKUP(E137,$M$385:$R$397,4)</f>
        <v>Apteka Agatowa</v>
      </c>
      <c r="G137" s="12" t="b">
        <f t="shared" si="22"/>
        <v>0</v>
      </c>
      <c r="H137" s="12">
        <f t="shared" si="23"/>
        <v>8</v>
      </c>
      <c r="I137" s="21" t="b">
        <f t="shared" ref="I137:I200" si="30">IF(G137=TRUE,VLOOKUP(H137,$M$406:$R$418,4))</f>
        <v>0</v>
      </c>
      <c r="J137" s="15" t="str">
        <f t="shared" si="24"/>
        <v>Apteka Agatowa</v>
      </c>
      <c r="K137" s="15" t="str">
        <f t="shared" ref="K137:K200" si="31">IF($G137=FALSE,LOOKUP($E137,$M$385:$M$397,$Q$385:$Q$397),LOOKUP($H137,$M$406:$M$418,$Q$406:$Q$418))</f>
        <v>Lwówek Śląski</v>
      </c>
      <c r="L137" s="15" t="str">
        <f t="shared" ref="L137:L200" si="32">IF($G137=FALSE,LOOKUP($E137,$M$385:$M$397,$R$385:$R$397),LOOKUP($H137,$M$406:$M$418,$R$406:$R$418))</f>
        <v>ul. Oświęcimska 3</v>
      </c>
      <c r="M137" s="25"/>
      <c r="N137" s="26"/>
      <c r="O137" s="28"/>
      <c r="P137" s="24" t="s">
        <v>65</v>
      </c>
      <c r="Q137" s="37" t="s">
        <v>59</v>
      </c>
      <c r="R137" s="38" t="s">
        <v>115</v>
      </c>
      <c r="S137" t="e">
        <f t="shared" si="25"/>
        <v>#N/A</v>
      </c>
    </row>
    <row r="138" spans="1:19">
      <c r="A138" s="16">
        <v>130</v>
      </c>
      <c r="B138" s="13" t="str">
        <f t="shared" si="28"/>
        <v>środa</v>
      </c>
      <c r="C138" s="12">
        <f t="shared" si="27"/>
        <v>3</v>
      </c>
      <c r="D138" s="14">
        <f t="shared" si="26"/>
        <v>45056</v>
      </c>
      <c r="E138" s="12">
        <f t="shared" ref="E138:E201" si="33">IF(C138&lt;&gt;1,E137,IF(E137+1&gt;$D$2,1,E137+1))</f>
        <v>13</v>
      </c>
      <c r="F138" s="15" t="str">
        <f t="shared" si="29"/>
        <v>Apteka Agatowa</v>
      </c>
      <c r="G138" s="12" t="b">
        <f t="shared" ref="G138:G201" si="34">TRUE=(OR(D138=$W$19,D138=$W$20,D138=$W$27,D138=$W$28,D138=$W$29))</f>
        <v>0</v>
      </c>
      <c r="H138" s="12">
        <f t="shared" ref="H138:H201" si="35">IF(G138=TRUE,IF(H137+1&gt;$D$4,1,H137+1),H137)</f>
        <v>8</v>
      </c>
      <c r="I138" s="21" t="b">
        <f t="shared" si="30"/>
        <v>0</v>
      </c>
      <c r="J138" s="15" t="str">
        <f t="shared" ref="J138:J201" si="36">IF(G138=FALSE,F138,I138)</f>
        <v>Apteka Agatowa</v>
      </c>
      <c r="K138" s="15" t="str">
        <f t="shared" si="31"/>
        <v>Lwówek Śląski</v>
      </c>
      <c r="L138" s="15" t="str">
        <f t="shared" si="32"/>
        <v>ul. Oświęcimska 3</v>
      </c>
      <c r="M138" s="25"/>
      <c r="N138" s="26"/>
      <c r="O138" s="26"/>
      <c r="P138" s="24" t="s">
        <v>116</v>
      </c>
      <c r="Q138" s="37" t="s">
        <v>59</v>
      </c>
      <c r="R138" s="38" t="s">
        <v>70</v>
      </c>
      <c r="S138" t="e">
        <f t="shared" ref="S138:S201" si="37">_xlfn.IFS(J138=P138,"OK")</f>
        <v>#N/A</v>
      </c>
    </row>
    <row r="139" spans="1:19">
      <c r="A139" s="16">
        <v>131</v>
      </c>
      <c r="B139" s="13" t="str">
        <f t="shared" si="28"/>
        <v>czwartek</v>
      </c>
      <c r="C139" s="12">
        <f t="shared" si="27"/>
        <v>4</v>
      </c>
      <c r="D139" s="14">
        <f t="shared" ref="D139:D202" si="38">D138+1</f>
        <v>45057</v>
      </c>
      <c r="E139" s="12">
        <f t="shared" si="33"/>
        <v>13</v>
      </c>
      <c r="F139" s="15" t="str">
        <f t="shared" si="29"/>
        <v>Apteka Agatowa</v>
      </c>
      <c r="G139" s="12" t="b">
        <f t="shared" si="34"/>
        <v>0</v>
      </c>
      <c r="H139" s="12">
        <f t="shared" si="35"/>
        <v>8</v>
      </c>
      <c r="I139" s="21" t="b">
        <f t="shared" si="30"/>
        <v>0</v>
      </c>
      <c r="J139" s="15" t="str">
        <f t="shared" si="36"/>
        <v>Apteka Agatowa</v>
      </c>
      <c r="K139" s="15" t="str">
        <f t="shared" si="31"/>
        <v>Lwówek Śląski</v>
      </c>
      <c r="L139" s="15" t="str">
        <f t="shared" si="32"/>
        <v>ul. Oświęcimska 3</v>
      </c>
      <c r="M139" s="25"/>
      <c r="N139" s="26"/>
      <c r="O139" s="29"/>
      <c r="P139" s="24" t="s">
        <v>116</v>
      </c>
      <c r="Q139" s="37" t="s">
        <v>59</v>
      </c>
      <c r="R139" s="38" t="s">
        <v>70</v>
      </c>
      <c r="S139" t="e">
        <f t="shared" si="37"/>
        <v>#N/A</v>
      </c>
    </row>
    <row r="140" spans="1:19">
      <c r="A140" s="16">
        <v>132</v>
      </c>
      <c r="B140" s="13" t="str">
        <f t="shared" si="28"/>
        <v>piątek</v>
      </c>
      <c r="C140" s="12">
        <f t="shared" si="27"/>
        <v>5</v>
      </c>
      <c r="D140" s="14">
        <f t="shared" si="38"/>
        <v>45058</v>
      </c>
      <c r="E140" s="12">
        <f t="shared" si="33"/>
        <v>13</v>
      </c>
      <c r="F140" s="15" t="str">
        <f t="shared" si="29"/>
        <v>Apteka Agatowa</v>
      </c>
      <c r="G140" s="12" t="b">
        <f t="shared" si="34"/>
        <v>0</v>
      </c>
      <c r="H140" s="12">
        <f t="shared" si="35"/>
        <v>8</v>
      </c>
      <c r="I140" s="21" t="b">
        <f t="shared" si="30"/>
        <v>0</v>
      </c>
      <c r="J140" s="15" t="str">
        <f t="shared" si="36"/>
        <v>Apteka Agatowa</v>
      </c>
      <c r="K140" s="15" t="str">
        <f t="shared" si="31"/>
        <v>Lwówek Śląski</v>
      </c>
      <c r="L140" s="15" t="str">
        <f t="shared" si="32"/>
        <v>ul. Oświęcimska 3</v>
      </c>
      <c r="M140" s="25"/>
      <c r="N140" s="26"/>
      <c r="O140" s="26"/>
      <c r="P140" s="24" t="s">
        <v>116</v>
      </c>
      <c r="Q140" s="37" t="s">
        <v>59</v>
      </c>
      <c r="R140" s="38" t="s">
        <v>70</v>
      </c>
      <c r="S140" t="e">
        <f t="shared" si="37"/>
        <v>#N/A</v>
      </c>
    </row>
    <row r="141" spans="1:19">
      <c r="A141" s="16">
        <v>133</v>
      </c>
      <c r="B141" s="13" t="str">
        <f t="shared" si="28"/>
        <v>sobota</v>
      </c>
      <c r="C141" s="12">
        <f t="shared" si="27"/>
        <v>6</v>
      </c>
      <c r="D141" s="14">
        <f t="shared" si="38"/>
        <v>45059</v>
      </c>
      <c r="E141" s="12">
        <f t="shared" si="33"/>
        <v>13</v>
      </c>
      <c r="F141" s="15" t="str">
        <f t="shared" si="29"/>
        <v>Apteka Agatowa</v>
      </c>
      <c r="G141" s="12" t="b">
        <f t="shared" si="34"/>
        <v>0</v>
      </c>
      <c r="H141" s="12">
        <f t="shared" si="35"/>
        <v>8</v>
      </c>
      <c r="I141" s="21" t="b">
        <f t="shared" si="30"/>
        <v>0</v>
      </c>
      <c r="J141" s="15" t="str">
        <f t="shared" si="36"/>
        <v>Apteka Agatowa</v>
      </c>
      <c r="K141" s="15" t="str">
        <f t="shared" si="31"/>
        <v>Lwówek Śląski</v>
      </c>
      <c r="L141" s="15" t="str">
        <f t="shared" si="32"/>
        <v>ul. Oświęcimska 3</v>
      </c>
      <c r="M141" s="25"/>
      <c r="N141" s="26"/>
      <c r="O141" s="29"/>
      <c r="P141" s="24" t="s">
        <v>116</v>
      </c>
      <c r="Q141" s="37" t="s">
        <v>59</v>
      </c>
      <c r="R141" s="38" t="s">
        <v>70</v>
      </c>
      <c r="S141" t="e">
        <f t="shared" si="37"/>
        <v>#N/A</v>
      </c>
    </row>
    <row r="142" spans="1:19">
      <c r="A142" s="16">
        <v>134</v>
      </c>
      <c r="B142" s="13" t="str">
        <f t="shared" si="28"/>
        <v>niedziela</v>
      </c>
      <c r="C142" s="12">
        <f t="shared" si="27"/>
        <v>7</v>
      </c>
      <c r="D142" s="14">
        <f t="shared" si="38"/>
        <v>45060</v>
      </c>
      <c r="E142" s="12">
        <f t="shared" si="33"/>
        <v>13</v>
      </c>
      <c r="F142" s="15" t="str">
        <f t="shared" si="29"/>
        <v>Apteka Agatowa</v>
      </c>
      <c r="G142" s="12" t="b">
        <f t="shared" si="34"/>
        <v>0</v>
      </c>
      <c r="H142" s="12">
        <f t="shared" si="35"/>
        <v>8</v>
      </c>
      <c r="I142" s="21" t="b">
        <f t="shared" si="30"/>
        <v>0</v>
      </c>
      <c r="J142" s="15" t="str">
        <f t="shared" si="36"/>
        <v>Apteka Agatowa</v>
      </c>
      <c r="K142" s="15" t="str">
        <f t="shared" si="31"/>
        <v>Lwówek Śląski</v>
      </c>
      <c r="L142" s="15" t="str">
        <f t="shared" si="32"/>
        <v>ul. Oświęcimska 3</v>
      </c>
      <c r="M142" s="25"/>
      <c r="N142" s="26"/>
      <c r="O142" s="29"/>
      <c r="P142" s="24" t="s">
        <v>116</v>
      </c>
      <c r="Q142" s="37" t="s">
        <v>59</v>
      </c>
      <c r="R142" s="38" t="s">
        <v>70</v>
      </c>
      <c r="S142" t="e">
        <f t="shared" si="37"/>
        <v>#N/A</v>
      </c>
    </row>
    <row r="143" spans="1:19" ht="15">
      <c r="A143" s="16">
        <v>135</v>
      </c>
      <c r="B143" s="13" t="str">
        <f t="shared" si="28"/>
        <v>poniedziałek</v>
      </c>
      <c r="C143" s="12">
        <f t="shared" si="27"/>
        <v>1</v>
      </c>
      <c r="D143" s="14">
        <f t="shared" si="38"/>
        <v>45061</v>
      </c>
      <c r="E143" s="12">
        <f t="shared" si="33"/>
        <v>1</v>
      </c>
      <c r="F143" s="15" t="str">
        <f t="shared" si="29"/>
        <v xml:space="preserve">Apteka Centrum </v>
      </c>
      <c r="G143" s="12" t="b">
        <f t="shared" si="34"/>
        <v>0</v>
      </c>
      <c r="H143" s="12">
        <f t="shared" si="35"/>
        <v>8</v>
      </c>
      <c r="I143" s="21" t="b">
        <f t="shared" si="30"/>
        <v>0</v>
      </c>
      <c r="J143" s="15" t="str">
        <f t="shared" si="36"/>
        <v xml:space="preserve">Apteka Centrum </v>
      </c>
      <c r="K143" s="15" t="str">
        <f t="shared" si="31"/>
        <v>Lwówek Śląski</v>
      </c>
      <c r="L143" s="15" t="str">
        <f t="shared" si="32"/>
        <v>ul. Zamkowa 3</v>
      </c>
      <c r="M143" s="25"/>
      <c r="N143" s="26"/>
      <c r="O143" s="27"/>
      <c r="P143" s="24" t="s">
        <v>116</v>
      </c>
      <c r="Q143" s="37" t="s">
        <v>59</v>
      </c>
      <c r="R143" s="38" t="s">
        <v>70</v>
      </c>
      <c r="S143" t="e">
        <f t="shared" si="37"/>
        <v>#N/A</v>
      </c>
    </row>
    <row r="144" spans="1:19" ht="15">
      <c r="A144" s="16">
        <v>136</v>
      </c>
      <c r="B144" s="13" t="str">
        <f t="shared" si="28"/>
        <v>wtorek</v>
      </c>
      <c r="C144" s="12">
        <f t="shared" si="27"/>
        <v>2</v>
      </c>
      <c r="D144" s="14">
        <f t="shared" si="38"/>
        <v>45062</v>
      </c>
      <c r="E144" s="12">
        <f t="shared" si="33"/>
        <v>1</v>
      </c>
      <c r="F144" s="15" t="str">
        <f t="shared" si="29"/>
        <v xml:space="preserve">Apteka Centrum </v>
      </c>
      <c r="G144" s="12" t="b">
        <f t="shared" si="34"/>
        <v>0</v>
      </c>
      <c r="H144" s="12">
        <f t="shared" si="35"/>
        <v>8</v>
      </c>
      <c r="I144" s="21" t="b">
        <f t="shared" si="30"/>
        <v>0</v>
      </c>
      <c r="J144" s="15" t="str">
        <f t="shared" si="36"/>
        <v xml:space="preserve">Apteka Centrum </v>
      </c>
      <c r="K144" s="15" t="str">
        <f t="shared" si="31"/>
        <v>Lwówek Śląski</v>
      </c>
      <c r="L144" s="15" t="str">
        <f t="shared" si="32"/>
        <v>ul. Zamkowa 3</v>
      </c>
      <c r="M144" s="25"/>
      <c r="N144" s="26"/>
      <c r="O144" s="28"/>
      <c r="P144" s="24" t="s">
        <v>116</v>
      </c>
      <c r="Q144" s="37" t="s">
        <v>59</v>
      </c>
      <c r="R144" s="38" t="s">
        <v>70</v>
      </c>
      <c r="S144" t="e">
        <f t="shared" si="37"/>
        <v>#N/A</v>
      </c>
    </row>
    <row r="145" spans="1:19">
      <c r="A145" s="16">
        <v>137</v>
      </c>
      <c r="B145" s="13" t="str">
        <f t="shared" si="28"/>
        <v>środa</v>
      </c>
      <c r="C145" s="12">
        <f t="shared" si="27"/>
        <v>3</v>
      </c>
      <c r="D145" s="14">
        <f t="shared" si="38"/>
        <v>45063</v>
      </c>
      <c r="E145" s="12">
        <f t="shared" si="33"/>
        <v>1</v>
      </c>
      <c r="F145" s="15" t="str">
        <f t="shared" si="29"/>
        <v xml:space="preserve">Apteka Centrum </v>
      </c>
      <c r="G145" s="12" t="b">
        <f t="shared" si="34"/>
        <v>0</v>
      </c>
      <c r="H145" s="12">
        <f t="shared" si="35"/>
        <v>8</v>
      </c>
      <c r="I145" s="21" t="b">
        <f t="shared" si="30"/>
        <v>0</v>
      </c>
      <c r="J145" s="15" t="str">
        <f t="shared" si="36"/>
        <v xml:space="preserve">Apteka Centrum </v>
      </c>
      <c r="K145" s="15" t="str">
        <f t="shared" si="31"/>
        <v>Lwówek Śląski</v>
      </c>
      <c r="L145" s="15" t="str">
        <f t="shared" si="32"/>
        <v>ul. Zamkowa 3</v>
      </c>
      <c r="M145" s="25"/>
      <c r="N145" s="26"/>
      <c r="O145" s="26"/>
      <c r="P145" s="31" t="s">
        <v>58</v>
      </c>
      <c r="Q145" s="44" t="s">
        <v>59</v>
      </c>
      <c r="R145" s="45" t="s">
        <v>60</v>
      </c>
      <c r="S145" t="str">
        <f t="shared" si="37"/>
        <v>OK</v>
      </c>
    </row>
    <row r="146" spans="1:19">
      <c r="A146" s="16">
        <v>138</v>
      </c>
      <c r="B146" s="13" t="str">
        <f t="shared" si="28"/>
        <v>czwartek</v>
      </c>
      <c r="C146" s="12">
        <f t="shared" si="27"/>
        <v>4</v>
      </c>
      <c r="D146" s="14">
        <f t="shared" si="38"/>
        <v>45064</v>
      </c>
      <c r="E146" s="12">
        <f t="shared" si="33"/>
        <v>1</v>
      </c>
      <c r="F146" s="15" t="str">
        <f t="shared" si="29"/>
        <v xml:space="preserve">Apteka Centrum </v>
      </c>
      <c r="G146" s="12" t="b">
        <f t="shared" si="34"/>
        <v>0</v>
      </c>
      <c r="H146" s="12">
        <f t="shared" si="35"/>
        <v>8</v>
      </c>
      <c r="I146" s="21" t="b">
        <f t="shared" si="30"/>
        <v>0</v>
      </c>
      <c r="J146" s="15" t="str">
        <f t="shared" si="36"/>
        <v xml:space="preserve">Apteka Centrum </v>
      </c>
      <c r="K146" s="15" t="str">
        <f t="shared" si="31"/>
        <v>Lwówek Śląski</v>
      </c>
      <c r="L146" s="15" t="str">
        <f t="shared" si="32"/>
        <v>ul. Zamkowa 3</v>
      </c>
      <c r="M146" s="25"/>
      <c r="N146" s="26"/>
      <c r="O146" s="29"/>
      <c r="P146" s="24" t="s">
        <v>58</v>
      </c>
      <c r="Q146" s="37" t="s">
        <v>59</v>
      </c>
      <c r="R146" s="38" t="s">
        <v>60</v>
      </c>
      <c r="S146" t="str">
        <f t="shared" si="37"/>
        <v>OK</v>
      </c>
    </row>
    <row r="147" spans="1:19">
      <c r="A147" s="16">
        <v>139</v>
      </c>
      <c r="B147" s="13" t="str">
        <f t="shared" si="28"/>
        <v>piątek</v>
      </c>
      <c r="C147" s="12">
        <f t="shared" si="27"/>
        <v>5</v>
      </c>
      <c r="D147" s="14">
        <f t="shared" si="38"/>
        <v>45065</v>
      </c>
      <c r="E147" s="12">
        <f t="shared" si="33"/>
        <v>1</v>
      </c>
      <c r="F147" s="15" t="str">
        <f t="shared" si="29"/>
        <v xml:space="preserve">Apteka Centrum </v>
      </c>
      <c r="G147" s="12" t="b">
        <f t="shared" si="34"/>
        <v>0</v>
      </c>
      <c r="H147" s="12">
        <f t="shared" si="35"/>
        <v>8</v>
      </c>
      <c r="I147" s="21" t="b">
        <f t="shared" si="30"/>
        <v>0</v>
      </c>
      <c r="J147" s="15" t="str">
        <f t="shared" si="36"/>
        <v xml:space="preserve">Apteka Centrum </v>
      </c>
      <c r="K147" s="15" t="str">
        <f t="shared" si="31"/>
        <v>Lwówek Śląski</v>
      </c>
      <c r="L147" s="15" t="str">
        <f t="shared" si="32"/>
        <v>ul. Zamkowa 3</v>
      </c>
      <c r="M147" s="25"/>
      <c r="N147" s="26"/>
      <c r="O147" s="26"/>
      <c r="P147" s="24" t="s">
        <v>58</v>
      </c>
      <c r="Q147" s="37" t="s">
        <v>59</v>
      </c>
      <c r="R147" s="38" t="s">
        <v>60</v>
      </c>
      <c r="S147" t="str">
        <f t="shared" si="37"/>
        <v>OK</v>
      </c>
    </row>
    <row r="148" spans="1:19">
      <c r="A148" s="16">
        <v>140</v>
      </c>
      <c r="B148" s="13" t="str">
        <f t="shared" si="28"/>
        <v>sobota</v>
      </c>
      <c r="C148" s="12">
        <f t="shared" si="27"/>
        <v>6</v>
      </c>
      <c r="D148" s="14">
        <f t="shared" si="38"/>
        <v>45066</v>
      </c>
      <c r="E148" s="12">
        <f t="shared" si="33"/>
        <v>1</v>
      </c>
      <c r="F148" s="15" t="str">
        <f t="shared" si="29"/>
        <v xml:space="preserve">Apteka Centrum </v>
      </c>
      <c r="G148" s="12" t="b">
        <f t="shared" si="34"/>
        <v>0</v>
      </c>
      <c r="H148" s="12">
        <f t="shared" si="35"/>
        <v>8</v>
      </c>
      <c r="I148" s="21" t="b">
        <f t="shared" si="30"/>
        <v>0</v>
      </c>
      <c r="J148" s="15" t="str">
        <f t="shared" si="36"/>
        <v xml:space="preserve">Apteka Centrum </v>
      </c>
      <c r="K148" s="15" t="str">
        <f t="shared" si="31"/>
        <v>Lwówek Śląski</v>
      </c>
      <c r="L148" s="15" t="str">
        <f t="shared" si="32"/>
        <v>ul. Zamkowa 3</v>
      </c>
      <c r="M148" s="25"/>
      <c r="N148" s="26"/>
      <c r="O148" s="29"/>
      <c r="P148" s="31" t="s">
        <v>58</v>
      </c>
      <c r="Q148" s="44" t="s">
        <v>59</v>
      </c>
      <c r="R148" s="45" t="s">
        <v>60</v>
      </c>
      <c r="S148" t="str">
        <f t="shared" si="37"/>
        <v>OK</v>
      </c>
    </row>
    <row r="149" spans="1:19">
      <c r="A149" s="16">
        <v>141</v>
      </c>
      <c r="B149" s="13" t="str">
        <f t="shared" si="28"/>
        <v>niedziela</v>
      </c>
      <c r="C149" s="12">
        <f t="shared" si="27"/>
        <v>7</v>
      </c>
      <c r="D149" s="14">
        <f t="shared" si="38"/>
        <v>45067</v>
      </c>
      <c r="E149" s="12">
        <f t="shared" si="33"/>
        <v>1</v>
      </c>
      <c r="F149" s="15" t="str">
        <f t="shared" si="29"/>
        <v xml:space="preserve">Apteka Centrum </v>
      </c>
      <c r="G149" s="12" t="b">
        <f t="shared" si="34"/>
        <v>0</v>
      </c>
      <c r="H149" s="12">
        <f t="shared" si="35"/>
        <v>8</v>
      </c>
      <c r="I149" s="21" t="b">
        <f t="shared" si="30"/>
        <v>0</v>
      </c>
      <c r="J149" s="15" t="str">
        <f t="shared" si="36"/>
        <v xml:space="preserve">Apteka Centrum </v>
      </c>
      <c r="K149" s="15" t="str">
        <f t="shared" si="31"/>
        <v>Lwówek Śląski</v>
      </c>
      <c r="L149" s="15" t="str">
        <f t="shared" si="32"/>
        <v>ul. Zamkowa 3</v>
      </c>
      <c r="M149" s="25"/>
      <c r="N149" s="26"/>
      <c r="O149" s="29"/>
      <c r="P149" s="31" t="s">
        <v>58</v>
      </c>
      <c r="Q149" s="44" t="s">
        <v>59</v>
      </c>
      <c r="R149" s="45" t="s">
        <v>60</v>
      </c>
      <c r="S149" t="str">
        <f t="shared" si="37"/>
        <v>OK</v>
      </c>
    </row>
    <row r="150" spans="1:19" ht="15">
      <c r="A150" s="16">
        <v>142</v>
      </c>
      <c r="B150" s="13" t="str">
        <f t="shared" si="28"/>
        <v>poniedziałek</v>
      </c>
      <c r="C150" s="12">
        <f t="shared" si="27"/>
        <v>1</v>
      </c>
      <c r="D150" s="14">
        <f t="shared" si="38"/>
        <v>45068</v>
      </c>
      <c r="E150" s="12">
        <f t="shared" si="33"/>
        <v>2</v>
      </c>
      <c r="F150" s="15" t="str">
        <f t="shared" si="29"/>
        <v>Apteka pod św. Nepomucenem</v>
      </c>
      <c r="G150" s="12" t="b">
        <f t="shared" si="34"/>
        <v>0</v>
      </c>
      <c r="H150" s="12">
        <f t="shared" si="35"/>
        <v>8</v>
      </c>
      <c r="I150" s="21" t="b">
        <f t="shared" si="30"/>
        <v>0</v>
      </c>
      <c r="J150" s="15" t="str">
        <f t="shared" si="36"/>
        <v>Apteka pod św. Nepomucenem</v>
      </c>
      <c r="K150" s="15" t="str">
        <f t="shared" si="31"/>
        <v>Lwówek Śląski</v>
      </c>
      <c r="L150" s="15" t="str">
        <f t="shared" si="32"/>
        <v>ul. Kościelna 23</v>
      </c>
      <c r="M150" s="25"/>
      <c r="N150" s="26"/>
      <c r="O150" s="27"/>
      <c r="P150" s="31" t="s">
        <v>58</v>
      </c>
      <c r="Q150" s="44" t="s">
        <v>59</v>
      </c>
      <c r="R150" s="45" t="s">
        <v>60</v>
      </c>
      <c r="S150" t="e">
        <f t="shared" si="37"/>
        <v>#N/A</v>
      </c>
    </row>
    <row r="151" spans="1:19" ht="15">
      <c r="A151" s="16">
        <v>143</v>
      </c>
      <c r="B151" s="13" t="str">
        <f t="shared" si="28"/>
        <v>wtorek</v>
      </c>
      <c r="C151" s="12">
        <f t="shared" si="27"/>
        <v>2</v>
      </c>
      <c r="D151" s="14">
        <f t="shared" si="38"/>
        <v>45069</v>
      </c>
      <c r="E151" s="12">
        <f t="shared" si="33"/>
        <v>2</v>
      </c>
      <c r="F151" s="15" t="str">
        <f t="shared" si="29"/>
        <v>Apteka pod św. Nepomucenem</v>
      </c>
      <c r="G151" s="12" t="b">
        <f t="shared" si="34"/>
        <v>0</v>
      </c>
      <c r="H151" s="12">
        <f t="shared" si="35"/>
        <v>8</v>
      </c>
      <c r="I151" s="21" t="b">
        <f t="shared" si="30"/>
        <v>0</v>
      </c>
      <c r="J151" s="15" t="str">
        <f t="shared" si="36"/>
        <v>Apteka pod św. Nepomucenem</v>
      </c>
      <c r="K151" s="15" t="str">
        <f t="shared" si="31"/>
        <v>Lwówek Śląski</v>
      </c>
      <c r="L151" s="15" t="str">
        <f t="shared" si="32"/>
        <v>ul. Kościelna 23</v>
      </c>
      <c r="M151" s="25"/>
      <c r="N151" s="26"/>
      <c r="O151" s="28"/>
      <c r="P151" s="31" t="s">
        <v>58</v>
      </c>
      <c r="Q151" s="44" t="s">
        <v>59</v>
      </c>
      <c r="R151" s="45" t="s">
        <v>60</v>
      </c>
      <c r="S151" t="e">
        <f t="shared" si="37"/>
        <v>#N/A</v>
      </c>
    </row>
    <row r="152" spans="1:19">
      <c r="A152" s="16">
        <v>144</v>
      </c>
      <c r="B152" s="13" t="str">
        <f t="shared" si="28"/>
        <v>środa</v>
      </c>
      <c r="C152" s="12">
        <f t="shared" si="27"/>
        <v>3</v>
      </c>
      <c r="D152" s="14">
        <f t="shared" si="38"/>
        <v>45070</v>
      </c>
      <c r="E152" s="12">
        <f t="shared" si="33"/>
        <v>2</v>
      </c>
      <c r="F152" s="15" t="str">
        <f t="shared" si="29"/>
        <v>Apteka pod św. Nepomucenem</v>
      </c>
      <c r="G152" s="12" t="b">
        <f t="shared" si="34"/>
        <v>0</v>
      </c>
      <c r="H152" s="12">
        <f t="shared" si="35"/>
        <v>8</v>
      </c>
      <c r="I152" s="21" t="b">
        <f t="shared" si="30"/>
        <v>0</v>
      </c>
      <c r="J152" s="15" t="str">
        <f t="shared" si="36"/>
        <v>Apteka pod św. Nepomucenem</v>
      </c>
      <c r="K152" s="15" t="str">
        <f t="shared" si="31"/>
        <v>Lwówek Śląski</v>
      </c>
      <c r="L152" s="15" t="str">
        <f t="shared" si="32"/>
        <v>ul. Kościelna 23</v>
      </c>
      <c r="M152" s="25"/>
      <c r="N152" s="26"/>
      <c r="O152" s="26"/>
      <c r="P152" s="31" t="s">
        <v>62</v>
      </c>
      <c r="Q152" s="44" t="s">
        <v>59</v>
      </c>
      <c r="R152" s="45" t="s">
        <v>63</v>
      </c>
      <c r="S152" t="str">
        <f t="shared" si="37"/>
        <v>OK</v>
      </c>
    </row>
    <row r="153" spans="1:19">
      <c r="A153" s="16">
        <v>145</v>
      </c>
      <c r="B153" s="13" t="str">
        <f t="shared" si="28"/>
        <v>czwartek</v>
      </c>
      <c r="C153" s="12">
        <f t="shared" si="27"/>
        <v>4</v>
      </c>
      <c r="D153" s="14">
        <f t="shared" si="38"/>
        <v>45071</v>
      </c>
      <c r="E153" s="12">
        <f t="shared" si="33"/>
        <v>2</v>
      </c>
      <c r="F153" s="15" t="str">
        <f t="shared" si="29"/>
        <v>Apteka pod św. Nepomucenem</v>
      </c>
      <c r="G153" s="12" t="b">
        <f t="shared" si="34"/>
        <v>0</v>
      </c>
      <c r="H153" s="12">
        <f t="shared" si="35"/>
        <v>8</v>
      </c>
      <c r="I153" s="21" t="b">
        <f t="shared" si="30"/>
        <v>0</v>
      </c>
      <c r="J153" s="15" t="str">
        <f t="shared" si="36"/>
        <v>Apteka pod św. Nepomucenem</v>
      </c>
      <c r="K153" s="15" t="str">
        <f t="shared" si="31"/>
        <v>Lwówek Śląski</v>
      </c>
      <c r="L153" s="15" t="str">
        <f t="shared" si="32"/>
        <v>ul. Kościelna 23</v>
      </c>
      <c r="M153" s="25"/>
      <c r="N153" s="26"/>
      <c r="O153" s="29"/>
      <c r="P153" s="31" t="s">
        <v>62</v>
      </c>
      <c r="Q153" s="44" t="s">
        <v>59</v>
      </c>
      <c r="R153" s="45" t="s">
        <v>63</v>
      </c>
      <c r="S153" t="str">
        <f t="shared" si="37"/>
        <v>OK</v>
      </c>
    </row>
    <row r="154" spans="1:19">
      <c r="A154" s="16">
        <v>146</v>
      </c>
      <c r="B154" s="13" t="str">
        <f t="shared" si="28"/>
        <v>piątek</v>
      </c>
      <c r="C154" s="12">
        <f t="shared" si="27"/>
        <v>5</v>
      </c>
      <c r="D154" s="14">
        <f t="shared" si="38"/>
        <v>45072</v>
      </c>
      <c r="E154" s="12">
        <f t="shared" si="33"/>
        <v>2</v>
      </c>
      <c r="F154" s="15" t="str">
        <f t="shared" si="29"/>
        <v>Apteka pod św. Nepomucenem</v>
      </c>
      <c r="G154" s="12" t="b">
        <f t="shared" si="34"/>
        <v>0</v>
      </c>
      <c r="H154" s="12">
        <f t="shared" si="35"/>
        <v>8</v>
      </c>
      <c r="I154" s="21" t="b">
        <f t="shared" si="30"/>
        <v>0</v>
      </c>
      <c r="J154" s="15" t="str">
        <f t="shared" si="36"/>
        <v>Apteka pod św. Nepomucenem</v>
      </c>
      <c r="K154" s="15" t="str">
        <f t="shared" si="31"/>
        <v>Lwówek Śląski</v>
      </c>
      <c r="L154" s="15" t="str">
        <f t="shared" si="32"/>
        <v>ul. Kościelna 23</v>
      </c>
      <c r="M154" s="25"/>
      <c r="N154" s="26"/>
      <c r="O154" s="26"/>
      <c r="P154" s="24" t="s">
        <v>62</v>
      </c>
      <c r="Q154" s="37" t="s">
        <v>59</v>
      </c>
      <c r="R154" s="38" t="s">
        <v>63</v>
      </c>
      <c r="S154" t="str">
        <f t="shared" si="37"/>
        <v>OK</v>
      </c>
    </row>
    <row r="155" spans="1:19">
      <c r="A155" s="16">
        <v>147</v>
      </c>
      <c r="B155" s="13" t="str">
        <f t="shared" si="28"/>
        <v>sobota</v>
      </c>
      <c r="C155" s="12">
        <f t="shared" si="27"/>
        <v>6</v>
      </c>
      <c r="D155" s="14">
        <f t="shared" si="38"/>
        <v>45073</v>
      </c>
      <c r="E155" s="12">
        <f t="shared" si="33"/>
        <v>2</v>
      </c>
      <c r="F155" s="15" t="str">
        <f t="shared" si="29"/>
        <v>Apteka pod św. Nepomucenem</v>
      </c>
      <c r="G155" s="12" t="b">
        <f t="shared" si="34"/>
        <v>0</v>
      </c>
      <c r="H155" s="12">
        <f t="shared" si="35"/>
        <v>8</v>
      </c>
      <c r="I155" s="21" t="b">
        <f t="shared" si="30"/>
        <v>0</v>
      </c>
      <c r="J155" s="15" t="str">
        <f t="shared" si="36"/>
        <v>Apteka pod św. Nepomucenem</v>
      </c>
      <c r="K155" s="15" t="str">
        <f t="shared" si="31"/>
        <v>Lwówek Śląski</v>
      </c>
      <c r="L155" s="15" t="str">
        <f t="shared" si="32"/>
        <v>ul. Kościelna 23</v>
      </c>
      <c r="M155" s="25"/>
      <c r="N155" s="26"/>
      <c r="O155" s="29"/>
      <c r="P155" s="24" t="s">
        <v>62</v>
      </c>
      <c r="Q155" s="37" t="s">
        <v>59</v>
      </c>
      <c r="R155" s="38" t="s">
        <v>63</v>
      </c>
      <c r="S155" t="str">
        <f t="shared" si="37"/>
        <v>OK</v>
      </c>
    </row>
    <row r="156" spans="1:19">
      <c r="A156" s="16">
        <v>148</v>
      </c>
      <c r="B156" s="13" t="str">
        <f t="shared" si="28"/>
        <v>niedziela</v>
      </c>
      <c r="C156" s="12">
        <f t="shared" si="27"/>
        <v>7</v>
      </c>
      <c r="D156" s="14">
        <f t="shared" si="38"/>
        <v>45074</v>
      </c>
      <c r="E156" s="12">
        <f t="shared" si="33"/>
        <v>2</v>
      </c>
      <c r="F156" s="15" t="str">
        <f t="shared" si="29"/>
        <v>Apteka pod św. Nepomucenem</v>
      </c>
      <c r="G156" s="12" t="b">
        <f t="shared" si="34"/>
        <v>0</v>
      </c>
      <c r="H156" s="12">
        <f t="shared" si="35"/>
        <v>8</v>
      </c>
      <c r="I156" s="21" t="b">
        <f t="shared" si="30"/>
        <v>0</v>
      </c>
      <c r="J156" s="15" t="str">
        <f t="shared" si="36"/>
        <v>Apteka pod św. Nepomucenem</v>
      </c>
      <c r="K156" s="15" t="str">
        <f t="shared" si="31"/>
        <v>Lwówek Śląski</v>
      </c>
      <c r="L156" s="15" t="str">
        <f t="shared" si="32"/>
        <v>ul. Kościelna 23</v>
      </c>
      <c r="M156" s="25"/>
      <c r="N156" s="26"/>
      <c r="O156" s="29"/>
      <c r="P156" s="24" t="s">
        <v>62</v>
      </c>
      <c r="Q156" s="37" t="s">
        <v>59</v>
      </c>
      <c r="R156" s="38" t="s">
        <v>63</v>
      </c>
      <c r="S156" t="str">
        <f t="shared" si="37"/>
        <v>OK</v>
      </c>
    </row>
    <row r="157" spans="1:19" ht="15">
      <c r="A157" s="16">
        <v>149</v>
      </c>
      <c r="B157" s="13" t="str">
        <f t="shared" si="28"/>
        <v>poniedziałek</v>
      </c>
      <c r="C157" s="12">
        <f t="shared" si="27"/>
        <v>1</v>
      </c>
      <c r="D157" s="14">
        <f t="shared" si="38"/>
        <v>45075</v>
      </c>
      <c r="E157" s="12">
        <f t="shared" si="33"/>
        <v>3</v>
      </c>
      <c r="F157" s="15" t="str">
        <f t="shared" si="29"/>
        <v>Apteka Zabobrze</v>
      </c>
      <c r="G157" s="12" t="b">
        <f t="shared" si="34"/>
        <v>0</v>
      </c>
      <c r="H157" s="12">
        <f t="shared" si="35"/>
        <v>8</v>
      </c>
      <c r="I157" s="21" t="b">
        <f t="shared" si="30"/>
        <v>0</v>
      </c>
      <c r="J157" s="15" t="str">
        <f t="shared" si="36"/>
        <v>Apteka Zabobrze</v>
      </c>
      <c r="K157" s="15" t="str">
        <f t="shared" si="31"/>
        <v>Wleń</v>
      </c>
      <c r="L157" s="15" t="str">
        <f t="shared" si="32"/>
        <v>ul. Bohaterów Nysy 23/24</v>
      </c>
      <c r="M157" s="25"/>
      <c r="N157" s="26"/>
      <c r="O157" s="27"/>
      <c r="P157" s="24" t="s">
        <v>62</v>
      </c>
      <c r="Q157" s="37" t="s">
        <v>59</v>
      </c>
      <c r="R157" s="38" t="s">
        <v>63</v>
      </c>
      <c r="S157" t="e">
        <f t="shared" si="37"/>
        <v>#N/A</v>
      </c>
    </row>
    <row r="158" spans="1:19" ht="15">
      <c r="A158" s="16">
        <v>150</v>
      </c>
      <c r="B158" s="13" t="str">
        <f t="shared" si="28"/>
        <v>wtorek</v>
      </c>
      <c r="C158" s="12">
        <f t="shared" si="27"/>
        <v>2</v>
      </c>
      <c r="D158" s="14">
        <f t="shared" si="38"/>
        <v>45076</v>
      </c>
      <c r="E158" s="12">
        <f t="shared" si="33"/>
        <v>3</v>
      </c>
      <c r="F158" s="15" t="str">
        <f t="shared" si="29"/>
        <v>Apteka Zabobrze</v>
      </c>
      <c r="G158" s="12" t="b">
        <f t="shared" si="34"/>
        <v>0</v>
      </c>
      <c r="H158" s="12">
        <f t="shared" si="35"/>
        <v>8</v>
      </c>
      <c r="I158" s="21" t="b">
        <f t="shared" si="30"/>
        <v>0</v>
      </c>
      <c r="J158" s="15" t="str">
        <f t="shared" si="36"/>
        <v>Apteka Zabobrze</v>
      </c>
      <c r="K158" s="15" t="str">
        <f t="shared" si="31"/>
        <v>Wleń</v>
      </c>
      <c r="L158" s="15" t="str">
        <f t="shared" si="32"/>
        <v>ul. Bohaterów Nysy 23/24</v>
      </c>
      <c r="M158" s="25"/>
      <c r="N158" s="26"/>
      <c r="O158" s="28"/>
      <c r="P158" s="24" t="s">
        <v>62</v>
      </c>
      <c r="Q158" s="37" t="s">
        <v>59</v>
      </c>
      <c r="R158" s="38" t="s">
        <v>63</v>
      </c>
      <c r="S158" t="e">
        <f t="shared" si="37"/>
        <v>#N/A</v>
      </c>
    </row>
    <row r="159" spans="1:19">
      <c r="A159" s="16">
        <v>151</v>
      </c>
      <c r="B159" s="13" t="str">
        <f t="shared" si="28"/>
        <v>środa</v>
      </c>
      <c r="C159" s="12">
        <f t="shared" si="27"/>
        <v>3</v>
      </c>
      <c r="D159" s="14">
        <f t="shared" si="38"/>
        <v>45077</v>
      </c>
      <c r="E159" s="12">
        <f t="shared" si="33"/>
        <v>3</v>
      </c>
      <c r="F159" s="15" t="str">
        <f t="shared" si="29"/>
        <v>Apteka Zabobrze</v>
      </c>
      <c r="G159" s="12" t="b">
        <f t="shared" si="34"/>
        <v>0</v>
      </c>
      <c r="H159" s="12">
        <f t="shared" si="35"/>
        <v>8</v>
      </c>
      <c r="I159" s="21" t="b">
        <f t="shared" si="30"/>
        <v>0</v>
      </c>
      <c r="J159" s="15" t="str">
        <f t="shared" si="36"/>
        <v>Apteka Zabobrze</v>
      </c>
      <c r="K159" s="15" t="str">
        <f t="shared" si="31"/>
        <v>Wleń</v>
      </c>
      <c r="L159" s="15" t="str">
        <f t="shared" si="32"/>
        <v>ul. Bohaterów Nysy 23/24</v>
      </c>
      <c r="M159" s="25"/>
      <c r="N159" s="26"/>
      <c r="O159" s="26"/>
      <c r="P159" s="24" t="s">
        <v>117</v>
      </c>
      <c r="Q159" s="37" t="s">
        <v>59</v>
      </c>
      <c r="R159" s="38" t="s">
        <v>118</v>
      </c>
      <c r="S159" t="e">
        <f t="shared" si="37"/>
        <v>#N/A</v>
      </c>
    </row>
    <row r="160" spans="1:19">
      <c r="A160" s="16">
        <v>152</v>
      </c>
      <c r="B160" s="13" t="str">
        <f t="shared" si="28"/>
        <v>czwartek</v>
      </c>
      <c r="C160" s="12">
        <f t="shared" si="27"/>
        <v>4</v>
      </c>
      <c r="D160" s="14">
        <f t="shared" si="38"/>
        <v>45078</v>
      </c>
      <c r="E160" s="12">
        <f t="shared" si="33"/>
        <v>3</v>
      </c>
      <c r="F160" s="15" t="str">
        <f t="shared" si="29"/>
        <v>Apteka Zabobrze</v>
      </c>
      <c r="G160" s="12" t="b">
        <f t="shared" si="34"/>
        <v>0</v>
      </c>
      <c r="H160" s="12">
        <f t="shared" si="35"/>
        <v>8</v>
      </c>
      <c r="I160" s="21" t="b">
        <f t="shared" si="30"/>
        <v>0</v>
      </c>
      <c r="J160" s="15" t="str">
        <f t="shared" si="36"/>
        <v>Apteka Zabobrze</v>
      </c>
      <c r="K160" s="15" t="str">
        <f t="shared" si="31"/>
        <v>Wleń</v>
      </c>
      <c r="L160" s="15" t="str">
        <f t="shared" si="32"/>
        <v>ul. Bohaterów Nysy 23/24</v>
      </c>
      <c r="M160" s="25"/>
      <c r="N160" s="26"/>
      <c r="O160" s="29"/>
      <c r="P160" s="24" t="s">
        <v>117</v>
      </c>
      <c r="Q160" s="37" t="s">
        <v>59</v>
      </c>
      <c r="R160" s="38" t="s">
        <v>118</v>
      </c>
      <c r="S160" t="e">
        <f t="shared" si="37"/>
        <v>#N/A</v>
      </c>
    </row>
    <row r="161" spans="1:19">
      <c r="A161" s="16">
        <v>153</v>
      </c>
      <c r="B161" s="13" t="str">
        <f t="shared" si="28"/>
        <v>piątek</v>
      </c>
      <c r="C161" s="12">
        <f t="shared" si="27"/>
        <v>5</v>
      </c>
      <c r="D161" s="14">
        <f t="shared" si="38"/>
        <v>45079</v>
      </c>
      <c r="E161" s="12">
        <f t="shared" si="33"/>
        <v>3</v>
      </c>
      <c r="F161" s="15" t="str">
        <f t="shared" si="29"/>
        <v>Apteka Zabobrze</v>
      </c>
      <c r="G161" s="12" t="b">
        <f t="shared" si="34"/>
        <v>0</v>
      </c>
      <c r="H161" s="12">
        <f t="shared" si="35"/>
        <v>8</v>
      </c>
      <c r="I161" s="21" t="b">
        <f t="shared" si="30"/>
        <v>0</v>
      </c>
      <c r="J161" s="15" t="str">
        <f t="shared" si="36"/>
        <v>Apteka Zabobrze</v>
      </c>
      <c r="K161" s="15" t="str">
        <f t="shared" si="31"/>
        <v>Wleń</v>
      </c>
      <c r="L161" s="15" t="str">
        <f t="shared" si="32"/>
        <v>ul. Bohaterów Nysy 23/24</v>
      </c>
      <c r="M161" s="25"/>
      <c r="N161" s="26"/>
      <c r="O161" s="26"/>
      <c r="P161" s="24" t="s">
        <v>117</v>
      </c>
      <c r="Q161" s="37" t="s">
        <v>59</v>
      </c>
      <c r="R161" s="38" t="s">
        <v>118</v>
      </c>
      <c r="S161" t="e">
        <f t="shared" si="37"/>
        <v>#N/A</v>
      </c>
    </row>
    <row r="162" spans="1:19" ht="15">
      <c r="A162" s="16">
        <v>154</v>
      </c>
      <c r="B162" s="13" t="str">
        <f t="shared" si="28"/>
        <v>sobota</v>
      </c>
      <c r="C162" s="12">
        <f t="shared" si="27"/>
        <v>6</v>
      </c>
      <c r="D162" s="14">
        <f t="shared" si="38"/>
        <v>45080</v>
      </c>
      <c r="E162" s="12">
        <f t="shared" si="33"/>
        <v>3</v>
      </c>
      <c r="F162" s="15" t="str">
        <f t="shared" si="29"/>
        <v>Apteka Zabobrze</v>
      </c>
      <c r="G162" s="12" t="b">
        <f t="shared" si="34"/>
        <v>0</v>
      </c>
      <c r="H162" s="12">
        <f t="shared" si="35"/>
        <v>8</v>
      </c>
      <c r="I162" s="21" t="b">
        <f t="shared" si="30"/>
        <v>0</v>
      </c>
      <c r="J162" s="15" t="str">
        <f t="shared" si="36"/>
        <v>Apteka Zabobrze</v>
      </c>
      <c r="K162" s="15" t="str">
        <f t="shared" si="31"/>
        <v>Wleń</v>
      </c>
      <c r="L162" s="15" t="str">
        <f t="shared" si="32"/>
        <v>ul. Bohaterów Nysy 23/24</v>
      </c>
      <c r="M162" s="25"/>
      <c r="N162" s="26"/>
      <c r="O162" s="28"/>
      <c r="P162" s="24" t="s">
        <v>117</v>
      </c>
      <c r="Q162" s="37" t="s">
        <v>59</v>
      </c>
      <c r="R162" s="38" t="s">
        <v>118</v>
      </c>
      <c r="S162" t="e">
        <f t="shared" si="37"/>
        <v>#N/A</v>
      </c>
    </row>
    <row r="163" spans="1:19">
      <c r="A163" s="16">
        <v>155</v>
      </c>
      <c r="B163" s="13" t="str">
        <f t="shared" si="28"/>
        <v>niedziela</v>
      </c>
      <c r="C163" s="12">
        <f t="shared" si="27"/>
        <v>7</v>
      </c>
      <c r="D163" s="14">
        <f t="shared" si="38"/>
        <v>45081</v>
      </c>
      <c r="E163" s="12">
        <f t="shared" si="33"/>
        <v>3</v>
      </c>
      <c r="F163" s="15" t="str">
        <f t="shared" si="29"/>
        <v>Apteka Zabobrze</v>
      </c>
      <c r="G163" s="12" t="b">
        <f t="shared" si="34"/>
        <v>0</v>
      </c>
      <c r="H163" s="12">
        <f t="shared" si="35"/>
        <v>8</v>
      </c>
      <c r="I163" s="21" t="b">
        <f t="shared" si="30"/>
        <v>0</v>
      </c>
      <c r="J163" s="15" t="str">
        <f t="shared" si="36"/>
        <v>Apteka Zabobrze</v>
      </c>
      <c r="K163" s="15" t="str">
        <f t="shared" si="31"/>
        <v>Wleń</v>
      </c>
      <c r="L163" s="15" t="str">
        <f t="shared" si="32"/>
        <v>ul. Bohaterów Nysy 23/24</v>
      </c>
      <c r="M163" s="25"/>
      <c r="N163" s="26"/>
      <c r="O163" s="29"/>
      <c r="P163" s="24" t="s">
        <v>117</v>
      </c>
      <c r="Q163" s="37" t="s">
        <v>59</v>
      </c>
      <c r="R163" s="38" t="s">
        <v>118</v>
      </c>
      <c r="S163" t="e">
        <f t="shared" si="37"/>
        <v>#N/A</v>
      </c>
    </row>
    <row r="164" spans="1:19" ht="15">
      <c r="A164" s="16">
        <v>156</v>
      </c>
      <c r="B164" s="13" t="str">
        <f t="shared" si="28"/>
        <v>poniedziałek</v>
      </c>
      <c r="C164" s="12">
        <f t="shared" si="27"/>
        <v>1</v>
      </c>
      <c r="D164" s="14">
        <f t="shared" si="38"/>
        <v>45082</v>
      </c>
      <c r="E164" s="12">
        <f t="shared" si="33"/>
        <v>4</v>
      </c>
      <c r="F164" s="15" t="str">
        <f t="shared" si="29"/>
        <v>Apteka Przyjazna</v>
      </c>
      <c r="G164" s="12" t="b">
        <f t="shared" si="34"/>
        <v>0</v>
      </c>
      <c r="H164" s="12">
        <f t="shared" si="35"/>
        <v>8</v>
      </c>
      <c r="I164" s="21" t="b">
        <f t="shared" si="30"/>
        <v>0</v>
      </c>
      <c r="J164" s="15" t="str">
        <f t="shared" si="36"/>
        <v>Apteka Przyjazna</v>
      </c>
      <c r="K164" s="15" t="str">
        <f t="shared" si="31"/>
        <v>Lubomierz</v>
      </c>
      <c r="L164" s="15" t="str">
        <f t="shared" si="32"/>
        <v>ul. Gryfiogórska 6</v>
      </c>
      <c r="M164" s="25"/>
      <c r="N164" s="26"/>
      <c r="O164" s="27"/>
      <c r="P164" s="24" t="s">
        <v>117</v>
      </c>
      <c r="Q164" s="37" t="s">
        <v>59</v>
      </c>
      <c r="R164" s="38" t="s">
        <v>118</v>
      </c>
      <c r="S164" t="e">
        <f t="shared" si="37"/>
        <v>#N/A</v>
      </c>
    </row>
    <row r="165" spans="1:19" ht="15">
      <c r="A165" s="16">
        <v>157</v>
      </c>
      <c r="B165" s="13" t="str">
        <f t="shared" si="28"/>
        <v>wtorek</v>
      </c>
      <c r="C165" s="12">
        <f t="shared" si="27"/>
        <v>2</v>
      </c>
      <c r="D165" s="14">
        <f t="shared" si="38"/>
        <v>45083</v>
      </c>
      <c r="E165" s="12">
        <f t="shared" si="33"/>
        <v>4</v>
      </c>
      <c r="F165" s="15" t="str">
        <f t="shared" si="29"/>
        <v>Apteka Przyjazna</v>
      </c>
      <c r="G165" s="12" t="b">
        <f t="shared" si="34"/>
        <v>0</v>
      </c>
      <c r="H165" s="12">
        <f t="shared" si="35"/>
        <v>8</v>
      </c>
      <c r="I165" s="21" t="b">
        <f t="shared" si="30"/>
        <v>0</v>
      </c>
      <c r="J165" s="15" t="str">
        <f t="shared" si="36"/>
        <v>Apteka Przyjazna</v>
      </c>
      <c r="K165" s="15" t="str">
        <f t="shared" si="31"/>
        <v>Lubomierz</v>
      </c>
      <c r="L165" s="15" t="str">
        <f t="shared" si="32"/>
        <v>ul. Gryfiogórska 6</v>
      </c>
      <c r="M165" s="25"/>
      <c r="N165" s="26"/>
      <c r="O165" s="28"/>
      <c r="P165" s="24" t="s">
        <v>117</v>
      </c>
      <c r="Q165" s="37" t="s">
        <v>59</v>
      </c>
      <c r="R165" s="38" t="s">
        <v>118</v>
      </c>
      <c r="S165" t="e">
        <f t="shared" si="37"/>
        <v>#N/A</v>
      </c>
    </row>
    <row r="166" spans="1:19">
      <c r="A166" s="16">
        <v>158</v>
      </c>
      <c r="B166" s="13" t="str">
        <f t="shared" si="28"/>
        <v>środa</v>
      </c>
      <c r="C166" s="12">
        <f t="shared" si="27"/>
        <v>3</v>
      </c>
      <c r="D166" s="14">
        <f t="shared" si="38"/>
        <v>45084</v>
      </c>
      <c r="E166" s="12">
        <f t="shared" si="33"/>
        <v>4</v>
      </c>
      <c r="F166" s="15" t="str">
        <f t="shared" si="29"/>
        <v>Apteka Przyjazna</v>
      </c>
      <c r="G166" s="12" t="b">
        <f t="shared" si="34"/>
        <v>0</v>
      </c>
      <c r="H166" s="12">
        <f t="shared" si="35"/>
        <v>8</v>
      </c>
      <c r="I166" s="21" t="b">
        <f t="shared" si="30"/>
        <v>0</v>
      </c>
      <c r="J166" s="15" t="str">
        <f t="shared" si="36"/>
        <v>Apteka Przyjazna</v>
      </c>
      <c r="K166" s="15" t="str">
        <f t="shared" si="31"/>
        <v>Lubomierz</v>
      </c>
      <c r="L166" s="15" t="str">
        <f t="shared" si="32"/>
        <v>ul. Gryfiogórska 6</v>
      </c>
      <c r="M166" s="25"/>
      <c r="N166" s="26"/>
      <c r="O166" s="26"/>
      <c r="P166" s="24" t="s">
        <v>81</v>
      </c>
      <c r="Q166" s="37" t="s">
        <v>82</v>
      </c>
      <c r="R166" s="38" t="s">
        <v>83</v>
      </c>
      <c r="S166" t="e">
        <f t="shared" si="37"/>
        <v>#N/A</v>
      </c>
    </row>
    <row r="167" spans="1:19">
      <c r="A167" s="16">
        <v>159</v>
      </c>
      <c r="B167" s="13" t="str">
        <f t="shared" si="28"/>
        <v>czwartek</v>
      </c>
      <c r="C167" s="12">
        <f t="shared" si="27"/>
        <v>4</v>
      </c>
      <c r="D167" s="14">
        <f t="shared" si="38"/>
        <v>45085</v>
      </c>
      <c r="E167" s="12">
        <f t="shared" si="33"/>
        <v>4</v>
      </c>
      <c r="F167" s="15" t="str">
        <f t="shared" si="29"/>
        <v>Apteka Przyjazna</v>
      </c>
      <c r="G167" s="12" t="b">
        <f t="shared" si="34"/>
        <v>0</v>
      </c>
      <c r="H167" s="12">
        <f t="shared" si="35"/>
        <v>8</v>
      </c>
      <c r="I167" s="21" t="b">
        <f t="shared" si="30"/>
        <v>0</v>
      </c>
      <c r="J167" s="15" t="str">
        <f t="shared" si="36"/>
        <v>Apteka Przyjazna</v>
      </c>
      <c r="K167" s="15" t="str">
        <f t="shared" si="31"/>
        <v>Lubomierz</v>
      </c>
      <c r="L167" s="15" t="str">
        <f t="shared" si="32"/>
        <v>ul. Gryfiogórska 6</v>
      </c>
      <c r="M167" s="25"/>
      <c r="N167" s="26"/>
      <c r="O167" s="29"/>
      <c r="P167" s="24" t="s">
        <v>81</v>
      </c>
      <c r="Q167" s="37" t="s">
        <v>82</v>
      </c>
      <c r="R167" s="38" t="s">
        <v>83</v>
      </c>
      <c r="S167" t="e">
        <f t="shared" si="37"/>
        <v>#N/A</v>
      </c>
    </row>
    <row r="168" spans="1:19">
      <c r="A168" s="16">
        <v>160</v>
      </c>
      <c r="B168" s="13" t="str">
        <f t="shared" si="28"/>
        <v>piątek</v>
      </c>
      <c r="C168" s="12">
        <f t="shared" si="27"/>
        <v>5</v>
      </c>
      <c r="D168" s="14">
        <f t="shared" si="38"/>
        <v>45086</v>
      </c>
      <c r="E168" s="12">
        <f t="shared" si="33"/>
        <v>4</v>
      </c>
      <c r="F168" s="15" t="str">
        <f t="shared" si="29"/>
        <v>Apteka Przyjazna</v>
      </c>
      <c r="G168" s="12" t="b">
        <f t="shared" si="34"/>
        <v>0</v>
      </c>
      <c r="H168" s="12">
        <f t="shared" si="35"/>
        <v>8</v>
      </c>
      <c r="I168" s="21" t="b">
        <f t="shared" si="30"/>
        <v>0</v>
      </c>
      <c r="J168" s="15" t="str">
        <f t="shared" si="36"/>
        <v>Apteka Przyjazna</v>
      </c>
      <c r="K168" s="15" t="str">
        <f t="shared" si="31"/>
        <v>Lubomierz</v>
      </c>
      <c r="L168" s="15" t="str">
        <f t="shared" si="32"/>
        <v>ul. Gryfiogórska 6</v>
      </c>
      <c r="M168" s="25"/>
      <c r="N168" s="26"/>
      <c r="O168" s="26"/>
      <c r="P168" s="24" t="s">
        <v>81</v>
      </c>
      <c r="Q168" s="37" t="s">
        <v>82</v>
      </c>
      <c r="R168" s="38" t="s">
        <v>83</v>
      </c>
      <c r="S168" t="e">
        <f t="shared" si="37"/>
        <v>#N/A</v>
      </c>
    </row>
    <row r="169" spans="1:19">
      <c r="A169" s="16">
        <v>161</v>
      </c>
      <c r="B169" s="13" t="str">
        <f t="shared" si="28"/>
        <v>sobota</v>
      </c>
      <c r="C169" s="12">
        <f t="shared" si="27"/>
        <v>6</v>
      </c>
      <c r="D169" s="14">
        <f t="shared" si="38"/>
        <v>45087</v>
      </c>
      <c r="E169" s="12">
        <f t="shared" si="33"/>
        <v>4</v>
      </c>
      <c r="F169" s="15" t="str">
        <f t="shared" si="29"/>
        <v>Apteka Przyjazna</v>
      </c>
      <c r="G169" s="12" t="b">
        <f t="shared" si="34"/>
        <v>0</v>
      </c>
      <c r="H169" s="12">
        <f t="shared" si="35"/>
        <v>8</v>
      </c>
      <c r="I169" s="21" t="b">
        <f t="shared" si="30"/>
        <v>0</v>
      </c>
      <c r="J169" s="15" t="str">
        <f t="shared" si="36"/>
        <v>Apteka Przyjazna</v>
      </c>
      <c r="K169" s="15" t="str">
        <f t="shared" si="31"/>
        <v>Lubomierz</v>
      </c>
      <c r="L169" s="15" t="str">
        <f t="shared" si="32"/>
        <v>ul. Gryfiogórska 6</v>
      </c>
      <c r="M169" s="25"/>
      <c r="N169" s="26"/>
      <c r="O169" s="29"/>
      <c r="P169" s="24" t="s">
        <v>81</v>
      </c>
      <c r="Q169" s="37" t="s">
        <v>82</v>
      </c>
      <c r="R169" s="38" t="s">
        <v>83</v>
      </c>
      <c r="S169" t="e">
        <f t="shared" si="37"/>
        <v>#N/A</v>
      </c>
    </row>
    <row r="170" spans="1:19">
      <c r="A170" s="16">
        <v>162</v>
      </c>
      <c r="B170" s="13" t="str">
        <f t="shared" si="28"/>
        <v>niedziela</v>
      </c>
      <c r="C170" s="12">
        <f t="shared" si="27"/>
        <v>7</v>
      </c>
      <c r="D170" s="14">
        <f t="shared" si="38"/>
        <v>45088</v>
      </c>
      <c r="E170" s="12">
        <f t="shared" si="33"/>
        <v>4</v>
      </c>
      <c r="F170" s="15" t="str">
        <f t="shared" si="29"/>
        <v>Apteka Przyjazna</v>
      </c>
      <c r="G170" s="12" t="b">
        <f t="shared" si="34"/>
        <v>0</v>
      </c>
      <c r="H170" s="12">
        <f t="shared" si="35"/>
        <v>8</v>
      </c>
      <c r="I170" s="21" t="b">
        <f t="shared" si="30"/>
        <v>0</v>
      </c>
      <c r="J170" s="15" t="str">
        <f t="shared" si="36"/>
        <v>Apteka Przyjazna</v>
      </c>
      <c r="K170" s="15" t="str">
        <f t="shared" si="31"/>
        <v>Lubomierz</v>
      </c>
      <c r="L170" s="15" t="str">
        <f t="shared" si="32"/>
        <v>ul. Gryfiogórska 6</v>
      </c>
      <c r="M170" s="25"/>
      <c r="N170" s="26"/>
      <c r="O170" s="29"/>
      <c r="P170" s="24" t="s">
        <v>81</v>
      </c>
      <c r="Q170" s="37" t="s">
        <v>82</v>
      </c>
      <c r="R170" s="38" t="s">
        <v>83</v>
      </c>
      <c r="S170" t="e">
        <f t="shared" si="37"/>
        <v>#N/A</v>
      </c>
    </row>
    <row r="171" spans="1:19" ht="15">
      <c r="A171" s="16">
        <v>163</v>
      </c>
      <c r="B171" s="13" t="str">
        <f t="shared" si="28"/>
        <v>poniedziałek</v>
      </c>
      <c r="C171" s="12">
        <f t="shared" si="27"/>
        <v>1</v>
      </c>
      <c r="D171" s="14">
        <f t="shared" si="38"/>
        <v>45089</v>
      </c>
      <c r="E171" s="12">
        <f t="shared" si="33"/>
        <v>5</v>
      </c>
      <c r="F171" s="15" t="str">
        <f t="shared" si="29"/>
        <v>Apteka Mixtura</v>
      </c>
      <c r="G171" s="12" t="b">
        <f t="shared" si="34"/>
        <v>0</v>
      </c>
      <c r="H171" s="12">
        <f t="shared" si="35"/>
        <v>8</v>
      </c>
      <c r="I171" s="21" t="b">
        <f t="shared" si="30"/>
        <v>0</v>
      </c>
      <c r="J171" s="15" t="str">
        <f t="shared" si="36"/>
        <v>Apteka Mixtura</v>
      </c>
      <c r="K171" s="15" t="str">
        <f t="shared" si="31"/>
        <v>Mirsk</v>
      </c>
      <c r="L171" s="15" t="str">
        <f t="shared" si="32"/>
        <v>pl. Wolności 35-36</v>
      </c>
      <c r="M171" s="25"/>
      <c r="N171" s="26"/>
      <c r="O171" s="27"/>
      <c r="P171" s="24" t="s">
        <v>81</v>
      </c>
      <c r="Q171" s="37" t="s">
        <v>82</v>
      </c>
      <c r="R171" s="38" t="s">
        <v>83</v>
      </c>
      <c r="S171" t="e">
        <f t="shared" si="37"/>
        <v>#N/A</v>
      </c>
    </row>
    <row r="172" spans="1:19" ht="15">
      <c r="A172" s="16">
        <v>164</v>
      </c>
      <c r="B172" s="13" t="str">
        <f t="shared" si="28"/>
        <v>wtorek</v>
      </c>
      <c r="C172" s="12">
        <f t="shared" si="27"/>
        <v>2</v>
      </c>
      <c r="D172" s="14">
        <f t="shared" si="38"/>
        <v>45090</v>
      </c>
      <c r="E172" s="12">
        <f t="shared" si="33"/>
        <v>5</v>
      </c>
      <c r="F172" s="15" t="str">
        <f t="shared" si="29"/>
        <v>Apteka Mixtura</v>
      </c>
      <c r="G172" s="12" t="b">
        <f t="shared" si="34"/>
        <v>0</v>
      </c>
      <c r="H172" s="12">
        <f t="shared" si="35"/>
        <v>8</v>
      </c>
      <c r="I172" s="21" t="b">
        <f t="shared" si="30"/>
        <v>0</v>
      </c>
      <c r="J172" s="15" t="str">
        <f t="shared" si="36"/>
        <v>Apteka Mixtura</v>
      </c>
      <c r="K172" s="15" t="str">
        <f t="shared" si="31"/>
        <v>Mirsk</v>
      </c>
      <c r="L172" s="15" t="str">
        <f t="shared" si="32"/>
        <v>pl. Wolności 35-36</v>
      </c>
      <c r="M172" s="25"/>
      <c r="N172" s="26"/>
      <c r="O172" s="28"/>
      <c r="P172" s="24" t="s">
        <v>81</v>
      </c>
      <c r="Q172" s="37" t="s">
        <v>82</v>
      </c>
      <c r="R172" s="38" t="s">
        <v>83</v>
      </c>
      <c r="S172" t="e">
        <f t="shared" si="37"/>
        <v>#N/A</v>
      </c>
    </row>
    <row r="173" spans="1:19">
      <c r="A173" s="16">
        <v>165</v>
      </c>
      <c r="B173" s="13" t="str">
        <f t="shared" si="28"/>
        <v>środa</v>
      </c>
      <c r="C173" s="12">
        <f t="shared" si="27"/>
        <v>3</v>
      </c>
      <c r="D173" s="14">
        <f t="shared" si="38"/>
        <v>45091</v>
      </c>
      <c r="E173" s="12">
        <f t="shared" si="33"/>
        <v>5</v>
      </c>
      <c r="F173" s="15" t="str">
        <f t="shared" si="29"/>
        <v>Apteka Mixtura</v>
      </c>
      <c r="G173" s="12" t="b">
        <f t="shared" si="34"/>
        <v>0</v>
      </c>
      <c r="H173" s="12">
        <f t="shared" si="35"/>
        <v>8</v>
      </c>
      <c r="I173" s="21" t="b">
        <f t="shared" si="30"/>
        <v>0</v>
      </c>
      <c r="J173" s="15" t="str">
        <f t="shared" si="36"/>
        <v>Apteka Mixtura</v>
      </c>
      <c r="K173" s="15" t="str">
        <f t="shared" si="31"/>
        <v>Mirsk</v>
      </c>
      <c r="L173" s="15" t="str">
        <f t="shared" si="32"/>
        <v>pl. Wolności 35-36</v>
      </c>
      <c r="M173" s="25"/>
      <c r="N173" s="26"/>
      <c r="O173" s="26"/>
      <c r="P173" s="24" t="s">
        <v>54</v>
      </c>
      <c r="Q173" s="37" t="s">
        <v>55</v>
      </c>
      <c r="R173" s="38" t="s">
        <v>56</v>
      </c>
      <c r="S173" t="e">
        <f t="shared" si="37"/>
        <v>#N/A</v>
      </c>
    </row>
    <row r="174" spans="1:19">
      <c r="A174" s="16">
        <v>166</v>
      </c>
      <c r="B174" s="13" t="str">
        <f t="shared" si="28"/>
        <v>czwartek</v>
      </c>
      <c r="C174" s="12">
        <f t="shared" si="27"/>
        <v>4</v>
      </c>
      <c r="D174" s="14">
        <f t="shared" si="38"/>
        <v>45092</v>
      </c>
      <c r="E174" s="12">
        <f t="shared" si="33"/>
        <v>5</v>
      </c>
      <c r="F174" s="15" t="str">
        <f t="shared" si="29"/>
        <v>Apteka Mixtura</v>
      </c>
      <c r="G174" s="12" t="b">
        <f t="shared" si="34"/>
        <v>0</v>
      </c>
      <c r="H174" s="12">
        <f t="shared" si="35"/>
        <v>8</v>
      </c>
      <c r="I174" s="21" t="b">
        <f t="shared" si="30"/>
        <v>0</v>
      </c>
      <c r="J174" s="15" t="str">
        <f t="shared" si="36"/>
        <v>Apteka Mixtura</v>
      </c>
      <c r="K174" s="15" t="str">
        <f t="shared" si="31"/>
        <v>Mirsk</v>
      </c>
      <c r="L174" s="15" t="str">
        <f t="shared" si="32"/>
        <v>pl. Wolności 35-36</v>
      </c>
      <c r="M174" s="25"/>
      <c r="N174" s="26"/>
      <c r="O174" s="29"/>
      <c r="P174" s="24" t="s">
        <v>54</v>
      </c>
      <c r="Q174" s="37" t="s">
        <v>55</v>
      </c>
      <c r="R174" s="38" t="s">
        <v>56</v>
      </c>
      <c r="S174" t="e">
        <f t="shared" si="37"/>
        <v>#N/A</v>
      </c>
    </row>
    <row r="175" spans="1:19">
      <c r="A175" s="16">
        <v>167</v>
      </c>
      <c r="B175" s="13" t="str">
        <f t="shared" si="28"/>
        <v>piątek</v>
      </c>
      <c r="C175" s="12">
        <f t="shared" si="27"/>
        <v>5</v>
      </c>
      <c r="D175" s="14">
        <f t="shared" si="38"/>
        <v>45093</v>
      </c>
      <c r="E175" s="12">
        <f t="shared" si="33"/>
        <v>5</v>
      </c>
      <c r="F175" s="15" t="str">
        <f t="shared" si="29"/>
        <v>Apteka Mixtura</v>
      </c>
      <c r="G175" s="12" t="b">
        <f t="shared" si="34"/>
        <v>0</v>
      </c>
      <c r="H175" s="12">
        <f t="shared" si="35"/>
        <v>8</v>
      </c>
      <c r="I175" s="21" t="b">
        <f t="shared" si="30"/>
        <v>0</v>
      </c>
      <c r="J175" s="15" t="str">
        <f t="shared" si="36"/>
        <v>Apteka Mixtura</v>
      </c>
      <c r="K175" s="15" t="str">
        <f t="shared" si="31"/>
        <v>Mirsk</v>
      </c>
      <c r="L175" s="15" t="str">
        <f t="shared" si="32"/>
        <v>pl. Wolności 35-36</v>
      </c>
      <c r="M175" s="25"/>
      <c r="N175" s="26"/>
      <c r="O175" s="26"/>
      <c r="P175" s="24" t="s">
        <v>54</v>
      </c>
      <c r="Q175" s="37" t="s">
        <v>55</v>
      </c>
      <c r="R175" s="38" t="s">
        <v>56</v>
      </c>
      <c r="S175" t="e">
        <f t="shared" si="37"/>
        <v>#N/A</v>
      </c>
    </row>
    <row r="176" spans="1:19">
      <c r="A176" s="16">
        <v>168</v>
      </c>
      <c r="B176" s="13" t="str">
        <f t="shared" si="28"/>
        <v>sobota</v>
      </c>
      <c r="C176" s="12">
        <f t="shared" si="27"/>
        <v>6</v>
      </c>
      <c r="D176" s="14">
        <f t="shared" si="38"/>
        <v>45094</v>
      </c>
      <c r="E176" s="12">
        <f t="shared" si="33"/>
        <v>5</v>
      </c>
      <c r="F176" s="15" t="str">
        <f t="shared" si="29"/>
        <v>Apteka Mixtura</v>
      </c>
      <c r="G176" s="12" t="b">
        <f t="shared" si="34"/>
        <v>0</v>
      </c>
      <c r="H176" s="12">
        <f t="shared" si="35"/>
        <v>8</v>
      </c>
      <c r="I176" s="21" t="b">
        <f t="shared" si="30"/>
        <v>0</v>
      </c>
      <c r="J176" s="15" t="str">
        <f t="shared" si="36"/>
        <v>Apteka Mixtura</v>
      </c>
      <c r="K176" s="15" t="str">
        <f t="shared" si="31"/>
        <v>Mirsk</v>
      </c>
      <c r="L176" s="15" t="str">
        <f t="shared" si="32"/>
        <v>pl. Wolności 35-36</v>
      </c>
      <c r="M176" s="25"/>
      <c r="N176" s="26"/>
      <c r="O176" s="29"/>
      <c r="P176" s="24" t="s">
        <v>54</v>
      </c>
      <c r="Q176" s="37" t="s">
        <v>55</v>
      </c>
      <c r="R176" s="38" t="s">
        <v>56</v>
      </c>
      <c r="S176" t="e">
        <f t="shared" si="37"/>
        <v>#N/A</v>
      </c>
    </row>
    <row r="177" spans="1:19">
      <c r="A177" s="16">
        <v>169</v>
      </c>
      <c r="B177" s="13" t="str">
        <f t="shared" si="28"/>
        <v>niedziela</v>
      </c>
      <c r="C177" s="12">
        <f t="shared" si="27"/>
        <v>7</v>
      </c>
      <c r="D177" s="14">
        <f t="shared" si="38"/>
        <v>45095</v>
      </c>
      <c r="E177" s="12">
        <f t="shared" si="33"/>
        <v>5</v>
      </c>
      <c r="F177" s="15" t="str">
        <f t="shared" si="29"/>
        <v>Apteka Mixtura</v>
      </c>
      <c r="G177" s="12" t="b">
        <f t="shared" si="34"/>
        <v>0</v>
      </c>
      <c r="H177" s="12">
        <f t="shared" si="35"/>
        <v>8</v>
      </c>
      <c r="I177" s="21" t="b">
        <f t="shared" si="30"/>
        <v>0</v>
      </c>
      <c r="J177" s="15" t="str">
        <f t="shared" si="36"/>
        <v>Apteka Mixtura</v>
      </c>
      <c r="K177" s="15" t="str">
        <f t="shared" si="31"/>
        <v>Mirsk</v>
      </c>
      <c r="L177" s="15" t="str">
        <f t="shared" si="32"/>
        <v>pl. Wolności 35-36</v>
      </c>
      <c r="M177" s="25"/>
      <c r="N177" s="26"/>
      <c r="O177" s="29"/>
      <c r="P177" s="24" t="s">
        <v>54</v>
      </c>
      <c r="Q177" s="37" t="s">
        <v>55</v>
      </c>
      <c r="R177" s="38" t="s">
        <v>56</v>
      </c>
      <c r="S177" t="e">
        <f t="shared" si="37"/>
        <v>#N/A</v>
      </c>
    </row>
    <row r="178" spans="1:19" ht="15">
      <c r="A178" s="16">
        <v>170</v>
      </c>
      <c r="B178" s="13" t="str">
        <f t="shared" si="28"/>
        <v>poniedziałek</v>
      </c>
      <c r="C178" s="12">
        <f t="shared" si="27"/>
        <v>1</v>
      </c>
      <c r="D178" s="14">
        <f t="shared" si="38"/>
        <v>45096</v>
      </c>
      <c r="E178" s="47">
        <v>7</v>
      </c>
      <c r="F178" s="15" t="str">
        <f t="shared" si="29"/>
        <v>Apteka Nowa Apteka pod Gryfem</v>
      </c>
      <c r="G178" s="12" t="b">
        <f t="shared" si="34"/>
        <v>0</v>
      </c>
      <c r="H178" s="12">
        <f t="shared" si="35"/>
        <v>8</v>
      </c>
      <c r="I178" s="21" t="b">
        <f t="shared" si="30"/>
        <v>0</v>
      </c>
      <c r="J178" s="15" t="str">
        <f t="shared" si="36"/>
        <v>Apteka Nowa Apteka pod Gryfem</v>
      </c>
      <c r="K178" s="15" t="str">
        <f t="shared" si="31"/>
        <v>Gryfów Śląski</v>
      </c>
      <c r="L178" s="15" t="str">
        <f t="shared" si="32"/>
        <v>ul. Jeleniogórska 5</v>
      </c>
      <c r="M178" s="25"/>
      <c r="N178" s="26"/>
      <c r="O178" s="27"/>
      <c r="P178" s="24" t="s">
        <v>54</v>
      </c>
      <c r="Q178" s="37" t="s">
        <v>55</v>
      </c>
      <c r="R178" s="38" t="s">
        <v>56</v>
      </c>
      <c r="S178" t="e">
        <f t="shared" si="37"/>
        <v>#N/A</v>
      </c>
    </row>
    <row r="179" spans="1:19" ht="15">
      <c r="A179" s="16">
        <v>171</v>
      </c>
      <c r="B179" s="13" t="str">
        <f t="shared" si="28"/>
        <v>wtorek</v>
      </c>
      <c r="C179" s="12">
        <f t="shared" si="27"/>
        <v>2</v>
      </c>
      <c r="D179" s="14">
        <f t="shared" si="38"/>
        <v>45097</v>
      </c>
      <c r="E179" s="12">
        <f t="shared" si="33"/>
        <v>7</v>
      </c>
      <c r="F179" s="15" t="str">
        <f t="shared" si="29"/>
        <v>Apteka Nowa Apteka pod Gryfem</v>
      </c>
      <c r="G179" s="12" t="b">
        <f t="shared" si="34"/>
        <v>0</v>
      </c>
      <c r="H179" s="12">
        <f t="shared" si="35"/>
        <v>8</v>
      </c>
      <c r="I179" s="21" t="b">
        <f t="shared" si="30"/>
        <v>0</v>
      </c>
      <c r="J179" s="15" t="str">
        <f t="shared" si="36"/>
        <v>Apteka Nowa Apteka pod Gryfem</v>
      </c>
      <c r="K179" s="15" t="str">
        <f t="shared" si="31"/>
        <v>Gryfów Śląski</v>
      </c>
      <c r="L179" s="15" t="str">
        <f t="shared" si="32"/>
        <v>ul. Jeleniogórska 5</v>
      </c>
      <c r="M179" s="25"/>
      <c r="N179" s="26"/>
      <c r="O179" s="28"/>
      <c r="P179" s="24" t="s">
        <v>54</v>
      </c>
      <c r="Q179" s="37" t="s">
        <v>55</v>
      </c>
      <c r="R179" s="38" t="s">
        <v>56</v>
      </c>
      <c r="S179" t="e">
        <f t="shared" si="37"/>
        <v>#N/A</v>
      </c>
    </row>
    <row r="180" spans="1:19">
      <c r="A180" s="16">
        <v>172</v>
      </c>
      <c r="B180" s="13" t="str">
        <f t="shared" si="28"/>
        <v>środa</v>
      </c>
      <c r="C180" s="12">
        <f t="shared" si="27"/>
        <v>3</v>
      </c>
      <c r="D180" s="14">
        <f t="shared" si="38"/>
        <v>45098</v>
      </c>
      <c r="E180" s="12">
        <f t="shared" si="33"/>
        <v>7</v>
      </c>
      <c r="F180" s="15" t="str">
        <f t="shared" si="29"/>
        <v>Apteka Nowa Apteka pod Gryfem</v>
      </c>
      <c r="G180" s="12" t="b">
        <f t="shared" si="34"/>
        <v>0</v>
      </c>
      <c r="H180" s="12">
        <f t="shared" si="35"/>
        <v>8</v>
      </c>
      <c r="I180" s="21" t="b">
        <f t="shared" si="30"/>
        <v>0</v>
      </c>
      <c r="J180" s="15" t="str">
        <f t="shared" si="36"/>
        <v>Apteka Nowa Apteka pod Gryfem</v>
      </c>
      <c r="K180" s="15" t="str">
        <f t="shared" si="31"/>
        <v>Gryfów Śląski</v>
      </c>
      <c r="L180" s="15" t="str">
        <f t="shared" si="32"/>
        <v>ul. Jeleniogórska 5</v>
      </c>
      <c r="M180" s="25"/>
      <c r="N180" s="26"/>
      <c r="O180" s="26"/>
      <c r="P180" s="24" t="s">
        <v>75</v>
      </c>
      <c r="Q180" s="37" t="s">
        <v>76</v>
      </c>
      <c r="R180" s="38" t="s">
        <v>77</v>
      </c>
      <c r="S180" t="e">
        <f t="shared" si="37"/>
        <v>#N/A</v>
      </c>
    </row>
    <row r="181" spans="1:19">
      <c r="A181" s="16">
        <v>173</v>
      </c>
      <c r="B181" s="13" t="str">
        <f t="shared" si="28"/>
        <v>czwartek</v>
      </c>
      <c r="C181" s="12">
        <f t="shared" si="27"/>
        <v>4</v>
      </c>
      <c r="D181" s="14">
        <f t="shared" si="38"/>
        <v>45099</v>
      </c>
      <c r="E181" s="12">
        <f t="shared" si="33"/>
        <v>7</v>
      </c>
      <c r="F181" s="15" t="str">
        <f t="shared" si="29"/>
        <v>Apteka Nowa Apteka pod Gryfem</v>
      </c>
      <c r="G181" s="12" t="b">
        <f t="shared" si="34"/>
        <v>0</v>
      </c>
      <c r="H181" s="12">
        <f t="shared" si="35"/>
        <v>8</v>
      </c>
      <c r="I181" s="21" t="b">
        <f t="shared" si="30"/>
        <v>0</v>
      </c>
      <c r="J181" s="15" t="str">
        <f t="shared" si="36"/>
        <v>Apteka Nowa Apteka pod Gryfem</v>
      </c>
      <c r="K181" s="15" t="str">
        <f t="shared" si="31"/>
        <v>Gryfów Śląski</v>
      </c>
      <c r="L181" s="15" t="str">
        <f t="shared" si="32"/>
        <v>ul. Jeleniogórska 5</v>
      </c>
      <c r="M181" s="25"/>
      <c r="N181" s="26"/>
      <c r="O181" s="29"/>
      <c r="P181" s="24" t="s">
        <v>75</v>
      </c>
      <c r="Q181" s="37" t="s">
        <v>76</v>
      </c>
      <c r="R181" s="38" t="s">
        <v>77</v>
      </c>
      <c r="S181" t="e">
        <f t="shared" si="37"/>
        <v>#N/A</v>
      </c>
    </row>
    <row r="182" spans="1:19">
      <c r="A182" s="16">
        <v>174</v>
      </c>
      <c r="B182" s="13" t="str">
        <f t="shared" si="28"/>
        <v>piątek</v>
      </c>
      <c r="C182" s="12">
        <f t="shared" si="27"/>
        <v>5</v>
      </c>
      <c r="D182" s="14">
        <f t="shared" si="38"/>
        <v>45100</v>
      </c>
      <c r="E182" s="12">
        <f t="shared" si="33"/>
        <v>7</v>
      </c>
      <c r="F182" s="15" t="str">
        <f t="shared" si="29"/>
        <v>Apteka Nowa Apteka pod Gryfem</v>
      </c>
      <c r="G182" s="12" t="b">
        <f t="shared" si="34"/>
        <v>0</v>
      </c>
      <c r="H182" s="12">
        <f t="shared" si="35"/>
        <v>8</v>
      </c>
      <c r="I182" s="21" t="b">
        <f t="shared" si="30"/>
        <v>0</v>
      </c>
      <c r="J182" s="15" t="str">
        <f t="shared" si="36"/>
        <v>Apteka Nowa Apteka pod Gryfem</v>
      </c>
      <c r="K182" s="15" t="str">
        <f t="shared" si="31"/>
        <v>Gryfów Śląski</v>
      </c>
      <c r="L182" s="15" t="str">
        <f t="shared" si="32"/>
        <v>ul. Jeleniogórska 5</v>
      </c>
      <c r="M182" s="25"/>
      <c r="N182" s="26"/>
      <c r="O182" s="26"/>
      <c r="P182" s="24" t="s">
        <v>75</v>
      </c>
      <c r="Q182" s="37" t="s">
        <v>76</v>
      </c>
      <c r="R182" s="38" t="s">
        <v>77</v>
      </c>
      <c r="S182" t="e">
        <f t="shared" si="37"/>
        <v>#N/A</v>
      </c>
    </row>
    <row r="183" spans="1:19">
      <c r="A183" s="16">
        <v>175</v>
      </c>
      <c r="B183" s="13" t="str">
        <f t="shared" si="28"/>
        <v>sobota</v>
      </c>
      <c r="C183" s="12">
        <f t="shared" si="27"/>
        <v>6</v>
      </c>
      <c r="D183" s="14">
        <f t="shared" si="38"/>
        <v>45101</v>
      </c>
      <c r="E183" s="12">
        <f t="shared" si="33"/>
        <v>7</v>
      </c>
      <c r="F183" s="15" t="str">
        <f t="shared" si="29"/>
        <v>Apteka Nowa Apteka pod Gryfem</v>
      </c>
      <c r="G183" s="12" t="b">
        <f t="shared" si="34"/>
        <v>0</v>
      </c>
      <c r="H183" s="12">
        <f t="shared" si="35"/>
        <v>8</v>
      </c>
      <c r="I183" s="21" t="b">
        <f t="shared" si="30"/>
        <v>0</v>
      </c>
      <c r="J183" s="15" t="str">
        <f t="shared" si="36"/>
        <v>Apteka Nowa Apteka pod Gryfem</v>
      </c>
      <c r="K183" s="15" t="str">
        <f t="shared" si="31"/>
        <v>Gryfów Śląski</v>
      </c>
      <c r="L183" s="15" t="str">
        <f t="shared" si="32"/>
        <v>ul. Jeleniogórska 5</v>
      </c>
      <c r="M183" s="25"/>
      <c r="N183" s="26"/>
      <c r="O183" s="29"/>
      <c r="P183" s="24" t="s">
        <v>75</v>
      </c>
      <c r="Q183" s="37" t="s">
        <v>76</v>
      </c>
      <c r="R183" s="38" t="s">
        <v>77</v>
      </c>
      <c r="S183" t="e">
        <f t="shared" si="37"/>
        <v>#N/A</v>
      </c>
    </row>
    <row r="184" spans="1:19">
      <c r="A184" s="16">
        <v>176</v>
      </c>
      <c r="B184" s="13" t="str">
        <f t="shared" si="28"/>
        <v>niedziela</v>
      </c>
      <c r="C184" s="12">
        <f t="shared" si="27"/>
        <v>7</v>
      </c>
      <c r="D184" s="14">
        <f t="shared" si="38"/>
        <v>45102</v>
      </c>
      <c r="E184" s="12">
        <f t="shared" si="33"/>
        <v>7</v>
      </c>
      <c r="F184" s="15" t="str">
        <f t="shared" si="29"/>
        <v>Apteka Nowa Apteka pod Gryfem</v>
      </c>
      <c r="G184" s="12" t="b">
        <f t="shared" si="34"/>
        <v>0</v>
      </c>
      <c r="H184" s="12">
        <f t="shared" si="35"/>
        <v>8</v>
      </c>
      <c r="I184" s="21" t="b">
        <f t="shared" si="30"/>
        <v>0</v>
      </c>
      <c r="J184" s="15" t="str">
        <f t="shared" si="36"/>
        <v>Apteka Nowa Apteka pod Gryfem</v>
      </c>
      <c r="K184" s="15" t="str">
        <f t="shared" si="31"/>
        <v>Gryfów Śląski</v>
      </c>
      <c r="L184" s="15" t="str">
        <f t="shared" si="32"/>
        <v>ul. Jeleniogórska 5</v>
      </c>
      <c r="M184" s="25"/>
      <c r="N184" s="26"/>
      <c r="O184" s="29"/>
      <c r="P184" s="24" t="s">
        <v>75</v>
      </c>
      <c r="Q184" s="37" t="s">
        <v>76</v>
      </c>
      <c r="R184" s="38" t="s">
        <v>77</v>
      </c>
      <c r="S184" t="e">
        <f t="shared" si="37"/>
        <v>#N/A</v>
      </c>
    </row>
    <row r="185" spans="1:19" ht="15">
      <c r="A185" s="16">
        <v>177</v>
      </c>
      <c r="B185" s="13" t="str">
        <f t="shared" si="28"/>
        <v>poniedziałek</v>
      </c>
      <c r="C185" s="12">
        <f t="shared" si="27"/>
        <v>1</v>
      </c>
      <c r="D185" s="14">
        <f t="shared" si="38"/>
        <v>45103</v>
      </c>
      <c r="E185" s="12">
        <f t="shared" si="33"/>
        <v>8</v>
      </c>
      <c r="F185" s="15" t="str">
        <f t="shared" si="29"/>
        <v>Apteka Remedium</v>
      </c>
      <c r="G185" s="12" t="b">
        <f t="shared" si="34"/>
        <v>0</v>
      </c>
      <c r="H185" s="12">
        <f t="shared" si="35"/>
        <v>8</v>
      </c>
      <c r="I185" s="21" t="b">
        <f t="shared" si="30"/>
        <v>0</v>
      </c>
      <c r="J185" s="15" t="str">
        <f t="shared" si="36"/>
        <v>Apteka Remedium</v>
      </c>
      <c r="K185" s="15" t="str">
        <f t="shared" si="31"/>
        <v>Gryfów Śląski</v>
      </c>
      <c r="L185" s="15" t="str">
        <f t="shared" si="32"/>
        <v>ul. Malownicza 1</v>
      </c>
      <c r="M185" s="25"/>
      <c r="N185" s="26"/>
      <c r="O185" s="27"/>
      <c r="P185" s="24" t="s">
        <v>75</v>
      </c>
      <c r="Q185" s="37" t="s">
        <v>76</v>
      </c>
      <c r="R185" s="38" t="s">
        <v>77</v>
      </c>
      <c r="S185" t="e">
        <f t="shared" si="37"/>
        <v>#N/A</v>
      </c>
    </row>
    <row r="186" spans="1:19" ht="15">
      <c r="A186" s="16">
        <v>178</v>
      </c>
      <c r="B186" s="13" t="str">
        <f t="shared" si="28"/>
        <v>wtorek</v>
      </c>
      <c r="C186" s="12">
        <f t="shared" si="27"/>
        <v>2</v>
      </c>
      <c r="D186" s="14">
        <f t="shared" si="38"/>
        <v>45104</v>
      </c>
      <c r="E186" s="12">
        <f t="shared" si="33"/>
        <v>8</v>
      </c>
      <c r="F186" s="15" t="str">
        <f t="shared" si="29"/>
        <v>Apteka Remedium</v>
      </c>
      <c r="G186" s="12" t="b">
        <f t="shared" si="34"/>
        <v>0</v>
      </c>
      <c r="H186" s="12">
        <f t="shared" si="35"/>
        <v>8</v>
      </c>
      <c r="I186" s="21" t="b">
        <f t="shared" si="30"/>
        <v>0</v>
      </c>
      <c r="J186" s="15" t="str">
        <f t="shared" si="36"/>
        <v>Apteka Remedium</v>
      </c>
      <c r="K186" s="15" t="str">
        <f t="shared" si="31"/>
        <v>Gryfów Śląski</v>
      </c>
      <c r="L186" s="15" t="str">
        <f t="shared" si="32"/>
        <v>ul. Malownicza 1</v>
      </c>
      <c r="M186" s="25"/>
      <c r="N186" s="26"/>
      <c r="O186" s="28"/>
      <c r="P186" s="24" t="s">
        <v>75</v>
      </c>
      <c r="Q186" s="37" t="s">
        <v>76</v>
      </c>
      <c r="R186" s="38" t="s">
        <v>77</v>
      </c>
      <c r="S186" t="e">
        <f t="shared" si="37"/>
        <v>#N/A</v>
      </c>
    </row>
    <row r="187" spans="1:19">
      <c r="A187" s="16">
        <v>179</v>
      </c>
      <c r="B187" s="13" t="str">
        <f t="shared" si="28"/>
        <v>środa</v>
      </c>
      <c r="C187" s="12">
        <f t="shared" si="27"/>
        <v>3</v>
      </c>
      <c r="D187" s="14">
        <f t="shared" si="38"/>
        <v>45105</v>
      </c>
      <c r="E187" s="12">
        <f t="shared" si="33"/>
        <v>8</v>
      </c>
      <c r="F187" s="15" t="str">
        <f t="shared" si="29"/>
        <v>Apteka Remedium</v>
      </c>
      <c r="G187" s="12" t="b">
        <f t="shared" si="34"/>
        <v>0</v>
      </c>
      <c r="H187" s="12">
        <f t="shared" si="35"/>
        <v>8</v>
      </c>
      <c r="I187" s="21" t="b">
        <f t="shared" si="30"/>
        <v>0</v>
      </c>
      <c r="J187" s="15" t="str">
        <f t="shared" si="36"/>
        <v>Apteka Remedium</v>
      </c>
      <c r="K187" s="15" t="str">
        <f t="shared" si="31"/>
        <v>Gryfów Śląski</v>
      </c>
      <c r="L187" s="15" t="str">
        <f t="shared" si="32"/>
        <v>ul. Malownicza 1</v>
      </c>
      <c r="M187" s="25"/>
      <c r="N187" s="26"/>
      <c r="O187" s="26"/>
      <c r="P187" s="24" t="s">
        <v>39</v>
      </c>
      <c r="Q187" s="37" t="s">
        <v>40</v>
      </c>
      <c r="R187" s="38" t="s">
        <v>41</v>
      </c>
      <c r="S187" t="e">
        <f t="shared" si="37"/>
        <v>#N/A</v>
      </c>
    </row>
    <row r="188" spans="1:19">
      <c r="A188" s="16">
        <v>180</v>
      </c>
      <c r="B188" s="13" t="str">
        <f t="shared" si="28"/>
        <v>czwartek</v>
      </c>
      <c r="C188" s="12">
        <f t="shared" si="27"/>
        <v>4</v>
      </c>
      <c r="D188" s="14">
        <f t="shared" si="38"/>
        <v>45106</v>
      </c>
      <c r="E188" s="12">
        <f t="shared" si="33"/>
        <v>8</v>
      </c>
      <c r="F188" s="15" t="str">
        <f t="shared" si="29"/>
        <v>Apteka Remedium</v>
      </c>
      <c r="G188" s="12" t="b">
        <f t="shared" si="34"/>
        <v>0</v>
      </c>
      <c r="H188" s="12">
        <f t="shared" si="35"/>
        <v>8</v>
      </c>
      <c r="I188" s="21" t="b">
        <f t="shared" si="30"/>
        <v>0</v>
      </c>
      <c r="J188" s="15" t="str">
        <f t="shared" si="36"/>
        <v>Apteka Remedium</v>
      </c>
      <c r="K188" s="15" t="str">
        <f t="shared" si="31"/>
        <v>Gryfów Śląski</v>
      </c>
      <c r="L188" s="15" t="str">
        <f t="shared" si="32"/>
        <v>ul. Malownicza 1</v>
      </c>
      <c r="M188" s="25"/>
      <c r="N188" s="26"/>
      <c r="O188" s="29"/>
      <c r="P188" s="24" t="s">
        <v>39</v>
      </c>
      <c r="Q188" s="37" t="s">
        <v>40</v>
      </c>
      <c r="R188" s="38" t="s">
        <v>41</v>
      </c>
      <c r="S188" t="e">
        <f t="shared" si="37"/>
        <v>#N/A</v>
      </c>
    </row>
    <row r="189" spans="1:19">
      <c r="A189" s="16">
        <v>181</v>
      </c>
      <c r="B189" s="13" t="str">
        <f t="shared" si="28"/>
        <v>piątek</v>
      </c>
      <c r="C189" s="12">
        <f t="shared" si="27"/>
        <v>5</v>
      </c>
      <c r="D189" s="14">
        <f t="shared" si="38"/>
        <v>45107</v>
      </c>
      <c r="E189" s="12">
        <f t="shared" si="33"/>
        <v>8</v>
      </c>
      <c r="F189" s="15" t="str">
        <f t="shared" si="29"/>
        <v>Apteka Remedium</v>
      </c>
      <c r="G189" s="12" t="b">
        <f t="shared" si="34"/>
        <v>0</v>
      </c>
      <c r="H189" s="12">
        <f t="shared" si="35"/>
        <v>8</v>
      </c>
      <c r="I189" s="21" t="b">
        <f t="shared" si="30"/>
        <v>0</v>
      </c>
      <c r="J189" s="15" t="str">
        <f t="shared" si="36"/>
        <v>Apteka Remedium</v>
      </c>
      <c r="K189" s="15" t="str">
        <f t="shared" si="31"/>
        <v>Gryfów Śląski</v>
      </c>
      <c r="L189" s="15" t="str">
        <f t="shared" si="32"/>
        <v>ul. Malownicza 1</v>
      </c>
      <c r="M189" s="25"/>
      <c r="N189" s="26"/>
      <c r="O189" s="26"/>
      <c r="P189" s="24" t="s">
        <v>39</v>
      </c>
      <c r="Q189" s="37" t="s">
        <v>40</v>
      </c>
      <c r="R189" s="38" t="s">
        <v>41</v>
      </c>
      <c r="S189" t="e">
        <f t="shared" si="37"/>
        <v>#N/A</v>
      </c>
    </row>
    <row r="190" spans="1:19">
      <c r="A190" s="16">
        <v>182</v>
      </c>
      <c r="B190" s="13" t="str">
        <f t="shared" si="28"/>
        <v>sobota</v>
      </c>
      <c r="C190" s="12">
        <f t="shared" si="27"/>
        <v>6</v>
      </c>
      <c r="D190" s="14">
        <f t="shared" si="38"/>
        <v>45108</v>
      </c>
      <c r="E190" s="12">
        <f t="shared" si="33"/>
        <v>8</v>
      </c>
      <c r="F190" s="15" t="str">
        <f t="shared" si="29"/>
        <v>Apteka Remedium</v>
      </c>
      <c r="G190" s="12" t="b">
        <f t="shared" si="34"/>
        <v>0</v>
      </c>
      <c r="H190" s="12">
        <f t="shared" si="35"/>
        <v>8</v>
      </c>
      <c r="I190" s="21" t="b">
        <f t="shared" si="30"/>
        <v>0</v>
      </c>
      <c r="J190" s="15" t="str">
        <f t="shared" si="36"/>
        <v>Apteka Remedium</v>
      </c>
      <c r="K190" s="15" t="str">
        <f t="shared" si="31"/>
        <v>Gryfów Śląski</v>
      </c>
      <c r="L190" s="15" t="str">
        <f t="shared" si="32"/>
        <v>ul. Malownicza 1</v>
      </c>
      <c r="M190" s="25"/>
      <c r="N190" s="26"/>
      <c r="O190" s="54"/>
      <c r="P190" s="24" t="s">
        <v>39</v>
      </c>
      <c r="Q190" s="37" t="s">
        <v>40</v>
      </c>
      <c r="R190" s="38" t="s">
        <v>41</v>
      </c>
      <c r="S190" t="e">
        <f t="shared" si="37"/>
        <v>#N/A</v>
      </c>
    </row>
    <row r="191" spans="1:19">
      <c r="A191" s="16">
        <v>183</v>
      </c>
      <c r="B191" s="13" t="str">
        <f t="shared" si="28"/>
        <v>niedziela</v>
      </c>
      <c r="C191" s="12">
        <f t="shared" si="27"/>
        <v>7</v>
      </c>
      <c r="D191" s="14">
        <f t="shared" si="38"/>
        <v>45109</v>
      </c>
      <c r="E191" s="12">
        <f t="shared" si="33"/>
        <v>8</v>
      </c>
      <c r="F191" s="15" t="str">
        <f t="shared" si="29"/>
        <v>Apteka Remedium</v>
      </c>
      <c r="G191" s="12" t="b">
        <f t="shared" si="34"/>
        <v>0</v>
      </c>
      <c r="H191" s="12">
        <f t="shared" si="35"/>
        <v>8</v>
      </c>
      <c r="I191" s="21" t="b">
        <f t="shared" si="30"/>
        <v>0</v>
      </c>
      <c r="J191" s="15" t="str">
        <f t="shared" si="36"/>
        <v>Apteka Remedium</v>
      </c>
      <c r="K191" s="15" t="str">
        <f t="shared" si="31"/>
        <v>Gryfów Śląski</v>
      </c>
      <c r="L191" s="15" t="str">
        <f t="shared" si="32"/>
        <v>ul. Malownicza 1</v>
      </c>
      <c r="M191" s="25"/>
      <c r="N191" s="26"/>
      <c r="O191" s="29"/>
      <c r="P191" s="24" t="s">
        <v>39</v>
      </c>
      <c r="Q191" s="37" t="s">
        <v>40</v>
      </c>
      <c r="R191" s="38" t="s">
        <v>41</v>
      </c>
      <c r="S191" t="e">
        <f t="shared" si="37"/>
        <v>#N/A</v>
      </c>
    </row>
    <row r="192" spans="1:19" ht="15">
      <c r="A192" s="16">
        <v>184</v>
      </c>
      <c r="B192" s="13" t="str">
        <f t="shared" si="28"/>
        <v>poniedziałek</v>
      </c>
      <c r="C192" s="12">
        <f t="shared" si="27"/>
        <v>1</v>
      </c>
      <c r="D192" s="14">
        <f t="shared" si="38"/>
        <v>45110</v>
      </c>
      <c r="E192" s="12">
        <f t="shared" si="33"/>
        <v>9</v>
      </c>
      <c r="F192" s="15" t="str">
        <f t="shared" si="29"/>
        <v>Apteka Nowa Apteka pod Gryfem'</v>
      </c>
      <c r="G192" s="12" t="b">
        <f t="shared" si="34"/>
        <v>0</v>
      </c>
      <c r="H192" s="12">
        <f t="shared" si="35"/>
        <v>8</v>
      </c>
      <c r="I192" s="21" t="b">
        <f t="shared" si="30"/>
        <v>0</v>
      </c>
      <c r="J192" s="15" t="str">
        <f t="shared" si="36"/>
        <v>Apteka Nowa Apteka pod Gryfem'</v>
      </c>
      <c r="K192" s="15" t="str">
        <f t="shared" si="31"/>
        <v>Gryfów Śląski</v>
      </c>
      <c r="L192" s="15" t="str">
        <f t="shared" si="32"/>
        <v>ul. Jeleniogórska 5</v>
      </c>
      <c r="M192" s="25"/>
      <c r="N192" s="26"/>
      <c r="O192" s="27"/>
      <c r="P192" s="24" t="s">
        <v>39</v>
      </c>
      <c r="Q192" s="37" t="s">
        <v>40</v>
      </c>
      <c r="R192" s="38" t="s">
        <v>41</v>
      </c>
      <c r="S192" t="e">
        <f t="shared" si="37"/>
        <v>#N/A</v>
      </c>
    </row>
    <row r="193" spans="1:19" ht="15">
      <c r="A193" s="16">
        <v>185</v>
      </c>
      <c r="B193" s="13" t="str">
        <f t="shared" si="28"/>
        <v>wtorek</v>
      </c>
      <c r="C193" s="12">
        <f t="shared" si="27"/>
        <v>2</v>
      </c>
      <c r="D193" s="14">
        <f t="shared" si="38"/>
        <v>45111</v>
      </c>
      <c r="E193" s="12">
        <f t="shared" si="33"/>
        <v>9</v>
      </c>
      <c r="F193" s="15" t="str">
        <f t="shared" si="29"/>
        <v>Apteka Nowa Apteka pod Gryfem'</v>
      </c>
      <c r="G193" s="12" t="b">
        <f t="shared" si="34"/>
        <v>0</v>
      </c>
      <c r="H193" s="12">
        <f t="shared" si="35"/>
        <v>8</v>
      </c>
      <c r="I193" s="21" t="b">
        <f t="shared" si="30"/>
        <v>0</v>
      </c>
      <c r="J193" s="15" t="str">
        <f t="shared" si="36"/>
        <v>Apteka Nowa Apteka pod Gryfem'</v>
      </c>
      <c r="K193" s="15" t="str">
        <f t="shared" si="31"/>
        <v>Gryfów Śląski</v>
      </c>
      <c r="L193" s="15" t="str">
        <f t="shared" si="32"/>
        <v>ul. Jeleniogórska 5</v>
      </c>
      <c r="M193" s="25"/>
      <c r="N193" s="26"/>
      <c r="O193" s="28"/>
      <c r="P193" s="24" t="s">
        <v>39</v>
      </c>
      <c r="Q193" s="37" t="s">
        <v>40</v>
      </c>
      <c r="R193" s="38" t="s">
        <v>41</v>
      </c>
      <c r="S193" t="e">
        <f t="shared" si="37"/>
        <v>#N/A</v>
      </c>
    </row>
    <row r="194" spans="1:19">
      <c r="A194" s="16">
        <v>186</v>
      </c>
      <c r="B194" s="13" t="str">
        <f t="shared" si="28"/>
        <v>środa</v>
      </c>
      <c r="C194" s="12">
        <f t="shared" si="27"/>
        <v>3</v>
      </c>
      <c r="D194" s="14">
        <f t="shared" si="38"/>
        <v>45112</v>
      </c>
      <c r="E194" s="12">
        <f t="shared" si="33"/>
        <v>9</v>
      </c>
      <c r="F194" s="15" t="str">
        <f t="shared" si="29"/>
        <v>Apteka Nowa Apteka pod Gryfem'</v>
      </c>
      <c r="G194" s="12" t="b">
        <f t="shared" si="34"/>
        <v>0</v>
      </c>
      <c r="H194" s="12">
        <f t="shared" si="35"/>
        <v>8</v>
      </c>
      <c r="I194" s="21" t="b">
        <f t="shared" si="30"/>
        <v>0</v>
      </c>
      <c r="J194" s="15" t="str">
        <f t="shared" si="36"/>
        <v>Apteka Nowa Apteka pod Gryfem'</v>
      </c>
      <c r="K194" s="15" t="str">
        <f t="shared" si="31"/>
        <v>Gryfów Śląski</v>
      </c>
      <c r="L194" s="15" t="str">
        <f t="shared" si="32"/>
        <v>ul. Jeleniogórska 5</v>
      </c>
      <c r="M194" s="25"/>
      <c r="N194" s="26"/>
      <c r="O194" s="26"/>
      <c r="P194" s="24" t="s">
        <v>45</v>
      </c>
      <c r="Q194" s="37" t="s">
        <v>40</v>
      </c>
      <c r="R194" s="38" t="s">
        <v>46</v>
      </c>
      <c r="S194" t="e">
        <f t="shared" si="37"/>
        <v>#N/A</v>
      </c>
    </row>
    <row r="195" spans="1:19">
      <c r="A195" s="16">
        <v>187</v>
      </c>
      <c r="B195" s="13" t="str">
        <f t="shared" si="28"/>
        <v>czwartek</v>
      </c>
      <c r="C195" s="12">
        <f t="shared" si="27"/>
        <v>4</v>
      </c>
      <c r="D195" s="14">
        <f t="shared" si="38"/>
        <v>45113</v>
      </c>
      <c r="E195" s="12">
        <f t="shared" si="33"/>
        <v>9</v>
      </c>
      <c r="F195" s="15" t="str">
        <f t="shared" si="29"/>
        <v>Apteka Nowa Apteka pod Gryfem'</v>
      </c>
      <c r="G195" s="12" t="b">
        <f t="shared" si="34"/>
        <v>0</v>
      </c>
      <c r="H195" s="12">
        <f t="shared" si="35"/>
        <v>8</v>
      </c>
      <c r="I195" s="21" t="b">
        <f t="shared" si="30"/>
        <v>0</v>
      </c>
      <c r="J195" s="15" t="str">
        <f t="shared" si="36"/>
        <v>Apteka Nowa Apteka pod Gryfem'</v>
      </c>
      <c r="K195" s="15" t="str">
        <f t="shared" si="31"/>
        <v>Gryfów Śląski</v>
      </c>
      <c r="L195" s="15" t="str">
        <f t="shared" si="32"/>
        <v>ul. Jeleniogórska 5</v>
      </c>
      <c r="M195" s="25"/>
      <c r="N195" s="26"/>
      <c r="O195" s="29"/>
      <c r="P195" s="24" t="s">
        <v>45</v>
      </c>
      <c r="Q195" s="37" t="s">
        <v>40</v>
      </c>
      <c r="R195" s="38" t="s">
        <v>46</v>
      </c>
      <c r="S195" t="e">
        <f t="shared" si="37"/>
        <v>#N/A</v>
      </c>
    </row>
    <row r="196" spans="1:19">
      <c r="A196" s="16">
        <v>188</v>
      </c>
      <c r="B196" s="13" t="str">
        <f t="shared" si="28"/>
        <v>piątek</v>
      </c>
      <c r="C196" s="12">
        <f t="shared" ref="C196:C259" si="39">WEEKDAY(D196,2)</f>
        <v>5</v>
      </c>
      <c r="D196" s="14">
        <f t="shared" si="38"/>
        <v>45114</v>
      </c>
      <c r="E196" s="12">
        <f t="shared" si="33"/>
        <v>9</v>
      </c>
      <c r="F196" s="15" t="str">
        <f t="shared" si="29"/>
        <v>Apteka Nowa Apteka pod Gryfem'</v>
      </c>
      <c r="G196" s="12" t="b">
        <f t="shared" si="34"/>
        <v>0</v>
      </c>
      <c r="H196" s="12">
        <f t="shared" si="35"/>
        <v>8</v>
      </c>
      <c r="I196" s="21" t="b">
        <f t="shared" si="30"/>
        <v>0</v>
      </c>
      <c r="J196" s="15" t="str">
        <f t="shared" si="36"/>
        <v>Apteka Nowa Apteka pod Gryfem'</v>
      </c>
      <c r="K196" s="15" t="str">
        <f t="shared" si="31"/>
        <v>Gryfów Śląski</v>
      </c>
      <c r="L196" s="15" t="str">
        <f t="shared" si="32"/>
        <v>ul. Jeleniogórska 5</v>
      </c>
      <c r="M196" s="25"/>
      <c r="N196" s="26"/>
      <c r="O196" s="26"/>
      <c r="P196" s="24" t="s">
        <v>45</v>
      </c>
      <c r="Q196" s="37" t="s">
        <v>40</v>
      </c>
      <c r="R196" s="38" t="s">
        <v>46</v>
      </c>
      <c r="S196" t="e">
        <f t="shared" si="37"/>
        <v>#N/A</v>
      </c>
    </row>
    <row r="197" spans="1:19">
      <c r="A197" s="16">
        <v>189</v>
      </c>
      <c r="B197" s="13" t="str">
        <f t="shared" si="28"/>
        <v>sobota</v>
      </c>
      <c r="C197" s="12">
        <f t="shared" si="39"/>
        <v>6</v>
      </c>
      <c r="D197" s="14">
        <f t="shared" si="38"/>
        <v>45115</v>
      </c>
      <c r="E197" s="12">
        <f t="shared" si="33"/>
        <v>9</v>
      </c>
      <c r="F197" s="15" t="str">
        <f t="shared" si="29"/>
        <v>Apteka Nowa Apteka pod Gryfem'</v>
      </c>
      <c r="G197" s="12" t="b">
        <f t="shared" si="34"/>
        <v>0</v>
      </c>
      <c r="H197" s="12">
        <f t="shared" si="35"/>
        <v>8</v>
      </c>
      <c r="I197" s="21" t="b">
        <f t="shared" si="30"/>
        <v>0</v>
      </c>
      <c r="J197" s="15" t="str">
        <f t="shared" si="36"/>
        <v>Apteka Nowa Apteka pod Gryfem'</v>
      </c>
      <c r="K197" s="15" t="str">
        <f t="shared" si="31"/>
        <v>Gryfów Śląski</v>
      </c>
      <c r="L197" s="15" t="str">
        <f t="shared" si="32"/>
        <v>ul. Jeleniogórska 5</v>
      </c>
      <c r="M197" s="25"/>
      <c r="N197" s="26"/>
      <c r="O197" s="29"/>
      <c r="P197" s="24" t="s">
        <v>45</v>
      </c>
      <c r="Q197" s="37" t="s">
        <v>40</v>
      </c>
      <c r="R197" s="38" t="s">
        <v>46</v>
      </c>
      <c r="S197" t="e">
        <f t="shared" si="37"/>
        <v>#N/A</v>
      </c>
    </row>
    <row r="198" spans="1:19">
      <c r="A198" s="16">
        <v>190</v>
      </c>
      <c r="B198" s="13" t="str">
        <f t="shared" si="28"/>
        <v>niedziela</v>
      </c>
      <c r="C198" s="12">
        <f t="shared" si="39"/>
        <v>7</v>
      </c>
      <c r="D198" s="14">
        <f t="shared" si="38"/>
        <v>45116</v>
      </c>
      <c r="E198" s="12">
        <f t="shared" si="33"/>
        <v>9</v>
      </c>
      <c r="F198" s="15" t="str">
        <f t="shared" si="29"/>
        <v>Apteka Nowa Apteka pod Gryfem'</v>
      </c>
      <c r="G198" s="12" t="b">
        <f t="shared" si="34"/>
        <v>0</v>
      </c>
      <c r="H198" s="12">
        <f t="shared" si="35"/>
        <v>8</v>
      </c>
      <c r="I198" s="21" t="b">
        <f t="shared" si="30"/>
        <v>0</v>
      </c>
      <c r="J198" s="15" t="str">
        <f t="shared" si="36"/>
        <v>Apteka Nowa Apteka pod Gryfem'</v>
      </c>
      <c r="K198" s="15" t="str">
        <f t="shared" si="31"/>
        <v>Gryfów Śląski</v>
      </c>
      <c r="L198" s="15" t="str">
        <f t="shared" si="32"/>
        <v>ul. Jeleniogórska 5</v>
      </c>
      <c r="M198" s="25"/>
      <c r="N198" s="26"/>
      <c r="O198" s="29"/>
      <c r="P198" s="24" t="s">
        <v>45</v>
      </c>
      <c r="Q198" s="37" t="s">
        <v>40</v>
      </c>
      <c r="R198" s="38" t="s">
        <v>46</v>
      </c>
      <c r="S198" t="e">
        <f t="shared" si="37"/>
        <v>#N/A</v>
      </c>
    </row>
    <row r="199" spans="1:19" ht="15">
      <c r="A199" s="16">
        <v>191</v>
      </c>
      <c r="B199" s="13" t="str">
        <f t="shared" si="28"/>
        <v>poniedziałek</v>
      </c>
      <c r="C199" s="12">
        <f t="shared" si="39"/>
        <v>1</v>
      </c>
      <c r="D199" s="14">
        <f t="shared" si="38"/>
        <v>45117</v>
      </c>
      <c r="E199" s="12">
        <f t="shared" si="33"/>
        <v>10</v>
      </c>
      <c r="F199" s="15" t="str">
        <f t="shared" si="29"/>
        <v>Apteka Remedium'</v>
      </c>
      <c r="G199" s="12" t="b">
        <f t="shared" si="34"/>
        <v>0</v>
      </c>
      <c r="H199" s="12">
        <f t="shared" si="35"/>
        <v>8</v>
      </c>
      <c r="I199" s="21" t="b">
        <f t="shared" si="30"/>
        <v>0</v>
      </c>
      <c r="J199" s="15" t="str">
        <f t="shared" si="36"/>
        <v>Apteka Remedium'</v>
      </c>
      <c r="K199" s="15" t="str">
        <f t="shared" si="31"/>
        <v>Gryfów Śląski</v>
      </c>
      <c r="L199" s="15" t="str">
        <f t="shared" si="32"/>
        <v>ul. Malownicza 1</v>
      </c>
      <c r="M199" s="25"/>
      <c r="N199" s="26"/>
      <c r="O199" s="27"/>
      <c r="P199" s="24" t="s">
        <v>45</v>
      </c>
      <c r="Q199" s="37" t="s">
        <v>40</v>
      </c>
      <c r="R199" s="38" t="s">
        <v>46</v>
      </c>
      <c r="S199" t="e">
        <f t="shared" si="37"/>
        <v>#N/A</v>
      </c>
    </row>
    <row r="200" spans="1:19" ht="15">
      <c r="A200" s="16">
        <v>192</v>
      </c>
      <c r="B200" s="13" t="str">
        <f t="shared" si="28"/>
        <v>wtorek</v>
      </c>
      <c r="C200" s="12">
        <f t="shared" si="39"/>
        <v>2</v>
      </c>
      <c r="D200" s="14">
        <f t="shared" si="38"/>
        <v>45118</v>
      </c>
      <c r="E200" s="12">
        <f t="shared" si="33"/>
        <v>10</v>
      </c>
      <c r="F200" s="15" t="str">
        <f t="shared" si="29"/>
        <v>Apteka Remedium'</v>
      </c>
      <c r="G200" s="12" t="b">
        <f t="shared" si="34"/>
        <v>0</v>
      </c>
      <c r="H200" s="12">
        <f t="shared" si="35"/>
        <v>8</v>
      </c>
      <c r="I200" s="21" t="b">
        <f t="shared" si="30"/>
        <v>0</v>
      </c>
      <c r="J200" s="15" t="str">
        <f t="shared" si="36"/>
        <v>Apteka Remedium'</v>
      </c>
      <c r="K200" s="15" t="str">
        <f t="shared" si="31"/>
        <v>Gryfów Śląski</v>
      </c>
      <c r="L200" s="15" t="str">
        <f t="shared" si="32"/>
        <v>ul. Malownicza 1</v>
      </c>
      <c r="M200" s="25"/>
      <c r="N200" s="26"/>
      <c r="O200" s="28"/>
      <c r="P200" s="24" t="s">
        <v>45</v>
      </c>
      <c r="Q200" s="37" t="s">
        <v>40</v>
      </c>
      <c r="R200" s="38" t="s">
        <v>46</v>
      </c>
      <c r="S200" t="e">
        <f t="shared" si="37"/>
        <v>#N/A</v>
      </c>
    </row>
    <row r="201" spans="1:19">
      <c r="A201" s="16">
        <v>193</v>
      </c>
      <c r="B201" s="13" t="str">
        <f t="shared" ref="B201:B264" si="40">VLOOKUP(C201,$W$8:$X$14,2)</f>
        <v>środa</v>
      </c>
      <c r="C201" s="12">
        <f t="shared" si="39"/>
        <v>3</v>
      </c>
      <c r="D201" s="14">
        <f t="shared" si="38"/>
        <v>45119</v>
      </c>
      <c r="E201" s="12">
        <f t="shared" si="33"/>
        <v>10</v>
      </c>
      <c r="F201" s="15" t="str">
        <f t="shared" ref="F201:F264" si="41">VLOOKUP(E201,$M$385:$R$397,4)</f>
        <v>Apteka Remedium'</v>
      </c>
      <c r="G201" s="12" t="b">
        <f t="shared" si="34"/>
        <v>0</v>
      </c>
      <c r="H201" s="12">
        <f t="shared" si="35"/>
        <v>8</v>
      </c>
      <c r="I201" s="21" t="b">
        <f t="shared" ref="I201:I264" si="42">IF(G201=TRUE,VLOOKUP(H201,$M$406:$R$418,4))</f>
        <v>0</v>
      </c>
      <c r="J201" s="15" t="str">
        <f t="shared" si="36"/>
        <v>Apteka Remedium'</v>
      </c>
      <c r="K201" s="15" t="str">
        <f t="shared" ref="K201:K264" si="43">IF($G201=FALSE,LOOKUP($E201,$M$385:$M$397,$Q$385:$Q$397),LOOKUP($H201,$M$406:$M$418,$Q$406:$Q$418))</f>
        <v>Gryfów Śląski</v>
      </c>
      <c r="L201" s="15" t="str">
        <f t="shared" ref="L201:L264" si="44">IF($G201=FALSE,LOOKUP($E201,$M$385:$M$397,$R$385:$R$397),LOOKUP($H201,$M$406:$M$418,$R$406:$R$418))</f>
        <v>ul. Malownicza 1</v>
      </c>
      <c r="M201" s="25"/>
      <c r="N201" s="26"/>
      <c r="O201" s="26"/>
      <c r="P201" s="24" t="s">
        <v>49</v>
      </c>
      <c r="Q201" s="37" t="s">
        <v>40</v>
      </c>
      <c r="R201" s="38" t="s">
        <v>50</v>
      </c>
      <c r="S201" t="e">
        <f t="shared" si="37"/>
        <v>#N/A</v>
      </c>
    </row>
    <row r="202" spans="1:19">
      <c r="A202" s="16">
        <v>194</v>
      </c>
      <c r="B202" s="13" t="str">
        <f t="shared" si="40"/>
        <v>czwartek</v>
      </c>
      <c r="C202" s="12">
        <f t="shared" si="39"/>
        <v>4</v>
      </c>
      <c r="D202" s="14">
        <f t="shared" si="38"/>
        <v>45120</v>
      </c>
      <c r="E202" s="12">
        <f t="shared" ref="E202:E265" si="45">IF(C202&lt;&gt;1,E201,IF(E201+1&gt;$D$2,1,E201+1))</f>
        <v>10</v>
      </c>
      <c r="F202" s="15" t="str">
        <f t="shared" si="41"/>
        <v>Apteka Remedium'</v>
      </c>
      <c r="G202" s="12" t="b">
        <f t="shared" ref="G202:G265" si="46">TRUE=(OR(D202=$W$19,D202=$W$20,D202=$W$27,D202=$W$28,D202=$W$29))</f>
        <v>0</v>
      </c>
      <c r="H202" s="12">
        <f t="shared" ref="H202:H265" si="47">IF(G202=TRUE,IF(H201+1&gt;$D$4,1,H201+1),H201)</f>
        <v>8</v>
      </c>
      <c r="I202" s="21" t="b">
        <f t="shared" si="42"/>
        <v>0</v>
      </c>
      <c r="J202" s="15" t="str">
        <f t="shared" ref="J202:J265" si="48">IF(G202=FALSE,F202,I202)</f>
        <v>Apteka Remedium'</v>
      </c>
      <c r="K202" s="15" t="str">
        <f t="shared" si="43"/>
        <v>Gryfów Śląski</v>
      </c>
      <c r="L202" s="15" t="str">
        <f t="shared" si="44"/>
        <v>ul. Malownicza 1</v>
      </c>
      <c r="M202" s="25"/>
      <c r="N202" s="26"/>
      <c r="O202" s="29"/>
      <c r="P202" s="24" t="s">
        <v>49</v>
      </c>
      <c r="Q202" s="37" t="s">
        <v>40</v>
      </c>
      <c r="R202" s="38" t="s">
        <v>50</v>
      </c>
      <c r="S202" t="e">
        <f t="shared" ref="S202:S265" si="49">_xlfn.IFS(J202=P202,"OK")</f>
        <v>#N/A</v>
      </c>
    </row>
    <row r="203" spans="1:19">
      <c r="A203" s="16">
        <v>195</v>
      </c>
      <c r="B203" s="13" t="str">
        <f t="shared" si="40"/>
        <v>piątek</v>
      </c>
      <c r="C203" s="12">
        <f t="shared" si="39"/>
        <v>5</v>
      </c>
      <c r="D203" s="14">
        <f t="shared" ref="D203:D266" si="50">D202+1</f>
        <v>45121</v>
      </c>
      <c r="E203" s="12">
        <f t="shared" si="45"/>
        <v>10</v>
      </c>
      <c r="F203" s="15" t="str">
        <f t="shared" si="41"/>
        <v>Apteka Remedium'</v>
      </c>
      <c r="G203" s="12" t="b">
        <f t="shared" si="46"/>
        <v>0</v>
      </c>
      <c r="H203" s="12">
        <f t="shared" si="47"/>
        <v>8</v>
      </c>
      <c r="I203" s="21" t="b">
        <f t="shared" si="42"/>
        <v>0</v>
      </c>
      <c r="J203" s="15" t="str">
        <f t="shared" si="48"/>
        <v>Apteka Remedium'</v>
      </c>
      <c r="K203" s="15" t="str">
        <f t="shared" si="43"/>
        <v>Gryfów Śląski</v>
      </c>
      <c r="L203" s="15" t="str">
        <f t="shared" si="44"/>
        <v>ul. Malownicza 1</v>
      </c>
      <c r="M203" s="25"/>
      <c r="N203" s="26"/>
      <c r="O203" s="26"/>
      <c r="P203" s="24" t="s">
        <v>49</v>
      </c>
      <c r="Q203" s="37" t="s">
        <v>40</v>
      </c>
      <c r="R203" s="38" t="s">
        <v>50</v>
      </c>
      <c r="S203" t="e">
        <f t="shared" si="49"/>
        <v>#N/A</v>
      </c>
    </row>
    <row r="204" spans="1:19">
      <c r="A204" s="16">
        <v>196</v>
      </c>
      <c r="B204" s="13" t="str">
        <f t="shared" si="40"/>
        <v>sobota</v>
      </c>
      <c r="C204" s="12">
        <f t="shared" si="39"/>
        <v>6</v>
      </c>
      <c r="D204" s="14">
        <f t="shared" si="50"/>
        <v>45122</v>
      </c>
      <c r="E204" s="12">
        <f t="shared" si="45"/>
        <v>10</v>
      </c>
      <c r="F204" s="15" t="str">
        <f t="shared" si="41"/>
        <v>Apteka Remedium'</v>
      </c>
      <c r="G204" s="12" t="b">
        <f t="shared" si="46"/>
        <v>0</v>
      </c>
      <c r="H204" s="12">
        <f t="shared" si="47"/>
        <v>8</v>
      </c>
      <c r="I204" s="21" t="b">
        <f t="shared" si="42"/>
        <v>0</v>
      </c>
      <c r="J204" s="15" t="str">
        <f t="shared" si="48"/>
        <v>Apteka Remedium'</v>
      </c>
      <c r="K204" s="15" t="str">
        <f t="shared" si="43"/>
        <v>Gryfów Śląski</v>
      </c>
      <c r="L204" s="15" t="str">
        <f t="shared" si="44"/>
        <v>ul. Malownicza 1</v>
      </c>
      <c r="M204" s="25"/>
      <c r="N204" s="26"/>
      <c r="O204" s="29"/>
      <c r="P204" s="24" t="s">
        <v>49</v>
      </c>
      <c r="Q204" s="37" t="s">
        <v>40</v>
      </c>
      <c r="R204" s="38" t="s">
        <v>50</v>
      </c>
      <c r="S204" t="e">
        <f t="shared" si="49"/>
        <v>#N/A</v>
      </c>
    </row>
    <row r="205" spans="1:19">
      <c r="A205" s="16">
        <v>197</v>
      </c>
      <c r="B205" s="13" t="str">
        <f t="shared" si="40"/>
        <v>niedziela</v>
      </c>
      <c r="C205" s="12">
        <f t="shared" si="39"/>
        <v>7</v>
      </c>
      <c r="D205" s="14">
        <f t="shared" si="50"/>
        <v>45123</v>
      </c>
      <c r="E205" s="12">
        <f t="shared" si="45"/>
        <v>10</v>
      </c>
      <c r="F205" s="15" t="str">
        <f t="shared" si="41"/>
        <v>Apteka Remedium'</v>
      </c>
      <c r="G205" s="12" t="b">
        <f t="shared" si="46"/>
        <v>0</v>
      </c>
      <c r="H205" s="12">
        <f t="shared" si="47"/>
        <v>8</v>
      </c>
      <c r="I205" s="21" t="b">
        <f t="shared" si="42"/>
        <v>0</v>
      </c>
      <c r="J205" s="15" t="str">
        <f t="shared" si="48"/>
        <v>Apteka Remedium'</v>
      </c>
      <c r="K205" s="15" t="str">
        <f t="shared" si="43"/>
        <v>Gryfów Śląski</v>
      </c>
      <c r="L205" s="15" t="str">
        <f t="shared" si="44"/>
        <v>ul. Malownicza 1</v>
      </c>
      <c r="M205" s="25"/>
      <c r="N205" s="26"/>
      <c r="O205" s="29"/>
      <c r="P205" s="24" t="s">
        <v>49</v>
      </c>
      <c r="Q205" s="37" t="s">
        <v>40</v>
      </c>
      <c r="R205" s="38" t="s">
        <v>50</v>
      </c>
      <c r="S205" t="e">
        <f t="shared" si="49"/>
        <v>#N/A</v>
      </c>
    </row>
    <row r="206" spans="1:19" ht="15">
      <c r="A206" s="16">
        <v>198</v>
      </c>
      <c r="B206" s="13" t="str">
        <f t="shared" si="40"/>
        <v>poniedziałek</v>
      </c>
      <c r="C206" s="12">
        <f t="shared" si="39"/>
        <v>1</v>
      </c>
      <c r="D206" s="14">
        <f t="shared" si="50"/>
        <v>45124</v>
      </c>
      <c r="E206" s="12">
        <f t="shared" si="45"/>
        <v>11</v>
      </c>
      <c r="F206" s="15" t="str">
        <f t="shared" si="41"/>
        <v>Apteka pod św. Nepomucenem'</v>
      </c>
      <c r="G206" s="12" t="b">
        <f t="shared" si="46"/>
        <v>0</v>
      </c>
      <c r="H206" s="12">
        <f t="shared" si="47"/>
        <v>8</v>
      </c>
      <c r="I206" s="21" t="b">
        <f t="shared" si="42"/>
        <v>0</v>
      </c>
      <c r="J206" s="15" t="str">
        <f t="shared" si="48"/>
        <v>Apteka pod św. Nepomucenem'</v>
      </c>
      <c r="K206" s="15" t="str">
        <f t="shared" si="43"/>
        <v>Lwówek Śląski</v>
      </c>
      <c r="L206" s="15" t="str">
        <f t="shared" si="44"/>
        <v>ul. Kościelna 23</v>
      </c>
      <c r="M206" s="25"/>
      <c r="N206" s="26"/>
      <c r="O206" s="27"/>
      <c r="P206" s="24" t="s">
        <v>49</v>
      </c>
      <c r="Q206" s="37" t="s">
        <v>40</v>
      </c>
      <c r="R206" s="38" t="s">
        <v>50</v>
      </c>
      <c r="S206" t="e">
        <f t="shared" si="49"/>
        <v>#N/A</v>
      </c>
    </row>
    <row r="207" spans="1:19" ht="15">
      <c r="A207" s="16">
        <v>199</v>
      </c>
      <c r="B207" s="13" t="str">
        <f t="shared" si="40"/>
        <v>wtorek</v>
      </c>
      <c r="C207" s="12">
        <f t="shared" si="39"/>
        <v>2</v>
      </c>
      <c r="D207" s="14">
        <f t="shared" si="50"/>
        <v>45125</v>
      </c>
      <c r="E207" s="12">
        <f t="shared" si="45"/>
        <v>11</v>
      </c>
      <c r="F207" s="15" t="str">
        <f t="shared" si="41"/>
        <v>Apteka pod św. Nepomucenem'</v>
      </c>
      <c r="G207" s="12" t="b">
        <f t="shared" si="46"/>
        <v>0</v>
      </c>
      <c r="H207" s="12">
        <f t="shared" si="47"/>
        <v>8</v>
      </c>
      <c r="I207" s="21" t="b">
        <f t="shared" si="42"/>
        <v>0</v>
      </c>
      <c r="J207" s="15" t="str">
        <f t="shared" si="48"/>
        <v>Apteka pod św. Nepomucenem'</v>
      </c>
      <c r="K207" s="15" t="str">
        <f t="shared" si="43"/>
        <v>Lwówek Śląski</v>
      </c>
      <c r="L207" s="15" t="str">
        <f t="shared" si="44"/>
        <v>ul. Kościelna 23</v>
      </c>
      <c r="M207" s="25"/>
      <c r="N207" s="26"/>
      <c r="O207" s="28"/>
      <c r="P207" s="24" t="s">
        <v>49</v>
      </c>
      <c r="Q207" s="37" t="s">
        <v>40</v>
      </c>
      <c r="R207" s="38" t="s">
        <v>50</v>
      </c>
      <c r="S207" t="e">
        <f t="shared" si="49"/>
        <v>#N/A</v>
      </c>
    </row>
    <row r="208" spans="1:19">
      <c r="A208" s="16">
        <v>200</v>
      </c>
      <c r="B208" s="13" t="str">
        <f t="shared" si="40"/>
        <v>środa</v>
      </c>
      <c r="C208" s="12">
        <f t="shared" si="39"/>
        <v>3</v>
      </c>
      <c r="D208" s="14">
        <f t="shared" si="50"/>
        <v>45126</v>
      </c>
      <c r="E208" s="12">
        <f t="shared" si="45"/>
        <v>11</v>
      </c>
      <c r="F208" s="15" t="str">
        <f t="shared" si="41"/>
        <v>Apteka pod św. Nepomucenem'</v>
      </c>
      <c r="G208" s="12" t="b">
        <f t="shared" si="46"/>
        <v>0</v>
      </c>
      <c r="H208" s="12">
        <f t="shared" si="47"/>
        <v>8</v>
      </c>
      <c r="I208" s="21" t="b">
        <f t="shared" si="42"/>
        <v>0</v>
      </c>
      <c r="J208" s="15" t="str">
        <f t="shared" si="48"/>
        <v>Apteka pod św. Nepomucenem'</v>
      </c>
      <c r="K208" s="15" t="str">
        <f t="shared" si="43"/>
        <v>Lwówek Śląski</v>
      </c>
      <c r="L208" s="15" t="str">
        <f t="shared" si="44"/>
        <v>ul. Kościelna 23</v>
      </c>
      <c r="M208" s="25"/>
      <c r="N208" s="26"/>
      <c r="O208" s="26"/>
      <c r="P208" s="24" t="s">
        <v>111</v>
      </c>
      <c r="Q208" s="37" t="s">
        <v>40</v>
      </c>
      <c r="R208" s="38" t="s">
        <v>46</v>
      </c>
      <c r="S208" t="e">
        <f t="shared" si="49"/>
        <v>#N/A</v>
      </c>
    </row>
    <row r="209" spans="1:19">
      <c r="A209" s="16">
        <v>201</v>
      </c>
      <c r="B209" s="13" t="str">
        <f t="shared" si="40"/>
        <v>czwartek</v>
      </c>
      <c r="C209" s="12">
        <f t="shared" si="39"/>
        <v>4</v>
      </c>
      <c r="D209" s="14">
        <f t="shared" si="50"/>
        <v>45127</v>
      </c>
      <c r="E209" s="12">
        <f t="shared" si="45"/>
        <v>11</v>
      </c>
      <c r="F209" s="15" t="str">
        <f t="shared" si="41"/>
        <v>Apteka pod św. Nepomucenem'</v>
      </c>
      <c r="G209" s="12" t="b">
        <f t="shared" si="46"/>
        <v>0</v>
      </c>
      <c r="H209" s="12">
        <f t="shared" si="47"/>
        <v>8</v>
      </c>
      <c r="I209" s="21" t="b">
        <f t="shared" si="42"/>
        <v>0</v>
      </c>
      <c r="J209" s="15" t="str">
        <f t="shared" si="48"/>
        <v>Apteka pod św. Nepomucenem'</v>
      </c>
      <c r="K209" s="15" t="str">
        <f t="shared" si="43"/>
        <v>Lwówek Śląski</v>
      </c>
      <c r="L209" s="15" t="str">
        <f t="shared" si="44"/>
        <v>ul. Kościelna 23</v>
      </c>
      <c r="M209" s="25"/>
      <c r="N209" s="26"/>
      <c r="O209" s="29"/>
      <c r="P209" s="24" t="s">
        <v>111</v>
      </c>
      <c r="Q209" s="37" t="s">
        <v>40</v>
      </c>
      <c r="R209" s="38" t="s">
        <v>46</v>
      </c>
      <c r="S209" t="e">
        <f t="shared" si="49"/>
        <v>#N/A</v>
      </c>
    </row>
    <row r="210" spans="1:19">
      <c r="A210" s="16">
        <v>202</v>
      </c>
      <c r="B210" s="13" t="str">
        <f t="shared" si="40"/>
        <v>piątek</v>
      </c>
      <c r="C210" s="12">
        <f t="shared" si="39"/>
        <v>5</v>
      </c>
      <c r="D210" s="14">
        <f t="shared" si="50"/>
        <v>45128</v>
      </c>
      <c r="E210" s="12">
        <f t="shared" si="45"/>
        <v>11</v>
      </c>
      <c r="F210" s="15" t="str">
        <f t="shared" si="41"/>
        <v>Apteka pod św. Nepomucenem'</v>
      </c>
      <c r="G210" s="12" t="b">
        <f t="shared" si="46"/>
        <v>0</v>
      </c>
      <c r="H210" s="12">
        <f t="shared" si="47"/>
        <v>8</v>
      </c>
      <c r="I210" s="21" t="b">
        <f t="shared" si="42"/>
        <v>0</v>
      </c>
      <c r="J210" s="15" t="str">
        <f t="shared" si="48"/>
        <v>Apteka pod św. Nepomucenem'</v>
      </c>
      <c r="K210" s="15" t="str">
        <f t="shared" si="43"/>
        <v>Lwówek Śląski</v>
      </c>
      <c r="L210" s="15" t="str">
        <f t="shared" si="44"/>
        <v>ul. Kościelna 23</v>
      </c>
      <c r="M210" s="25"/>
      <c r="N210" s="26"/>
      <c r="O210" s="26"/>
      <c r="P210" s="24" t="s">
        <v>111</v>
      </c>
      <c r="Q210" s="37" t="s">
        <v>40</v>
      </c>
      <c r="R210" s="38" t="s">
        <v>46</v>
      </c>
      <c r="S210" t="e">
        <f t="shared" si="49"/>
        <v>#N/A</v>
      </c>
    </row>
    <row r="211" spans="1:19">
      <c r="A211" s="16">
        <v>203</v>
      </c>
      <c r="B211" s="13" t="str">
        <f t="shared" si="40"/>
        <v>sobota</v>
      </c>
      <c r="C211" s="12">
        <f t="shared" si="39"/>
        <v>6</v>
      </c>
      <c r="D211" s="14">
        <f t="shared" si="50"/>
        <v>45129</v>
      </c>
      <c r="E211" s="12">
        <f t="shared" si="45"/>
        <v>11</v>
      </c>
      <c r="F211" s="15" t="str">
        <f t="shared" si="41"/>
        <v>Apteka pod św. Nepomucenem'</v>
      </c>
      <c r="G211" s="12" t="b">
        <f t="shared" si="46"/>
        <v>0</v>
      </c>
      <c r="H211" s="12">
        <f t="shared" si="47"/>
        <v>8</v>
      </c>
      <c r="I211" s="21" t="b">
        <f t="shared" si="42"/>
        <v>0</v>
      </c>
      <c r="J211" s="15" t="str">
        <f t="shared" si="48"/>
        <v>Apteka pod św. Nepomucenem'</v>
      </c>
      <c r="K211" s="15" t="str">
        <f t="shared" si="43"/>
        <v>Lwówek Śląski</v>
      </c>
      <c r="L211" s="15" t="str">
        <f t="shared" si="44"/>
        <v>ul. Kościelna 23</v>
      </c>
      <c r="M211" s="25"/>
      <c r="N211" s="26"/>
      <c r="O211" s="29"/>
      <c r="P211" s="24" t="s">
        <v>111</v>
      </c>
      <c r="Q211" s="37" t="s">
        <v>40</v>
      </c>
      <c r="R211" s="38" t="s">
        <v>46</v>
      </c>
      <c r="S211" t="e">
        <f t="shared" si="49"/>
        <v>#N/A</v>
      </c>
    </row>
    <row r="212" spans="1:19">
      <c r="A212" s="16">
        <v>204</v>
      </c>
      <c r="B212" s="13" t="str">
        <f t="shared" si="40"/>
        <v>niedziela</v>
      </c>
      <c r="C212" s="12">
        <f t="shared" si="39"/>
        <v>7</v>
      </c>
      <c r="D212" s="14">
        <f t="shared" si="50"/>
        <v>45130</v>
      </c>
      <c r="E212" s="12">
        <f t="shared" si="45"/>
        <v>11</v>
      </c>
      <c r="F212" s="15" t="str">
        <f t="shared" si="41"/>
        <v>Apteka pod św. Nepomucenem'</v>
      </c>
      <c r="G212" s="12" t="b">
        <f t="shared" si="46"/>
        <v>0</v>
      </c>
      <c r="H212" s="12">
        <f t="shared" si="47"/>
        <v>8</v>
      </c>
      <c r="I212" s="21" t="b">
        <f t="shared" si="42"/>
        <v>0</v>
      </c>
      <c r="J212" s="15" t="str">
        <f t="shared" si="48"/>
        <v>Apteka pod św. Nepomucenem'</v>
      </c>
      <c r="K212" s="15" t="str">
        <f t="shared" si="43"/>
        <v>Lwówek Śląski</v>
      </c>
      <c r="L212" s="15" t="str">
        <f t="shared" si="44"/>
        <v>ul. Kościelna 23</v>
      </c>
      <c r="M212" s="25"/>
      <c r="N212" s="26"/>
      <c r="O212" s="29"/>
      <c r="P212" s="24" t="s">
        <v>111</v>
      </c>
      <c r="Q212" s="37" t="s">
        <v>40</v>
      </c>
      <c r="R212" s="38" t="s">
        <v>46</v>
      </c>
      <c r="S212" t="e">
        <f t="shared" si="49"/>
        <v>#N/A</v>
      </c>
    </row>
    <row r="213" spans="1:19" ht="15">
      <c r="A213" s="16">
        <v>205</v>
      </c>
      <c r="B213" s="13" t="str">
        <f t="shared" si="40"/>
        <v>poniedziałek</v>
      </c>
      <c r="C213" s="12">
        <f t="shared" si="39"/>
        <v>1</v>
      </c>
      <c r="D213" s="14">
        <f t="shared" si="50"/>
        <v>45131</v>
      </c>
      <c r="E213" s="12">
        <f t="shared" si="45"/>
        <v>12</v>
      </c>
      <c r="F213" s="15" t="str">
        <f t="shared" si="41"/>
        <v>Apteka w Rynku</v>
      </c>
      <c r="G213" s="12" t="b">
        <f t="shared" si="46"/>
        <v>0</v>
      </c>
      <c r="H213" s="12">
        <f t="shared" si="47"/>
        <v>8</v>
      </c>
      <c r="I213" s="21" t="b">
        <f t="shared" si="42"/>
        <v>0</v>
      </c>
      <c r="J213" s="15" t="str">
        <f t="shared" si="48"/>
        <v>Apteka w Rynku</v>
      </c>
      <c r="K213" s="15" t="str">
        <f t="shared" si="43"/>
        <v>Lwówek Śląski</v>
      </c>
      <c r="L213" s="15" t="str">
        <f t="shared" si="44"/>
        <v>Pl. Wolności 19</v>
      </c>
      <c r="M213" s="25"/>
      <c r="N213" s="26"/>
      <c r="O213" s="27"/>
      <c r="P213" s="24" t="s">
        <v>111</v>
      </c>
      <c r="Q213" s="37" t="s">
        <v>40</v>
      </c>
      <c r="R213" s="38" t="s">
        <v>46</v>
      </c>
      <c r="S213" t="e">
        <f t="shared" si="49"/>
        <v>#N/A</v>
      </c>
    </row>
    <row r="214" spans="1:19" ht="15">
      <c r="A214" s="16">
        <v>206</v>
      </c>
      <c r="B214" s="13" t="str">
        <f t="shared" si="40"/>
        <v>wtorek</v>
      </c>
      <c r="C214" s="12">
        <f t="shared" si="39"/>
        <v>2</v>
      </c>
      <c r="D214" s="14">
        <f t="shared" si="50"/>
        <v>45132</v>
      </c>
      <c r="E214" s="12">
        <f t="shared" si="45"/>
        <v>12</v>
      </c>
      <c r="F214" s="15" t="str">
        <f t="shared" si="41"/>
        <v>Apteka w Rynku</v>
      </c>
      <c r="G214" s="12" t="b">
        <f t="shared" si="46"/>
        <v>0</v>
      </c>
      <c r="H214" s="12">
        <f t="shared" si="47"/>
        <v>8</v>
      </c>
      <c r="I214" s="21" t="b">
        <f t="shared" si="42"/>
        <v>0</v>
      </c>
      <c r="J214" s="15" t="str">
        <f t="shared" si="48"/>
        <v>Apteka w Rynku</v>
      </c>
      <c r="K214" s="15" t="str">
        <f t="shared" si="43"/>
        <v>Lwówek Śląski</v>
      </c>
      <c r="L214" s="15" t="str">
        <f t="shared" si="44"/>
        <v>Pl. Wolności 19</v>
      </c>
      <c r="M214" s="25"/>
      <c r="N214" s="26"/>
      <c r="O214" s="28"/>
      <c r="P214" s="24" t="s">
        <v>111</v>
      </c>
      <c r="Q214" s="37" t="s">
        <v>40</v>
      </c>
      <c r="R214" s="38" t="s">
        <v>46</v>
      </c>
      <c r="S214" t="e">
        <f t="shared" si="49"/>
        <v>#N/A</v>
      </c>
    </row>
    <row r="215" spans="1:19">
      <c r="A215" s="16">
        <v>207</v>
      </c>
      <c r="B215" s="13" t="str">
        <f t="shared" si="40"/>
        <v>środa</v>
      </c>
      <c r="C215" s="12">
        <f t="shared" si="39"/>
        <v>3</v>
      </c>
      <c r="D215" s="14">
        <f t="shared" si="50"/>
        <v>45133</v>
      </c>
      <c r="E215" s="12">
        <f t="shared" si="45"/>
        <v>12</v>
      </c>
      <c r="F215" s="15" t="str">
        <f t="shared" si="41"/>
        <v>Apteka w Rynku</v>
      </c>
      <c r="G215" s="12" t="b">
        <f t="shared" si="46"/>
        <v>0</v>
      </c>
      <c r="H215" s="12">
        <f t="shared" si="47"/>
        <v>8</v>
      </c>
      <c r="I215" s="21" t="b">
        <f t="shared" si="42"/>
        <v>0</v>
      </c>
      <c r="J215" s="15" t="str">
        <f t="shared" si="48"/>
        <v>Apteka w Rynku</v>
      </c>
      <c r="K215" s="15" t="str">
        <f t="shared" si="43"/>
        <v>Lwówek Śląski</v>
      </c>
      <c r="L215" s="15" t="str">
        <f t="shared" si="44"/>
        <v>Pl. Wolności 19</v>
      </c>
      <c r="M215" s="25"/>
      <c r="N215" s="26"/>
      <c r="O215" s="26"/>
      <c r="P215" s="24" t="s">
        <v>114</v>
      </c>
      <c r="Q215" s="37" t="s">
        <v>59</v>
      </c>
      <c r="R215" s="38" t="s">
        <v>63</v>
      </c>
      <c r="S215" t="e">
        <f t="shared" si="49"/>
        <v>#N/A</v>
      </c>
    </row>
    <row r="216" spans="1:19">
      <c r="A216" s="16">
        <v>208</v>
      </c>
      <c r="B216" s="13" t="str">
        <f t="shared" si="40"/>
        <v>czwartek</v>
      </c>
      <c r="C216" s="12">
        <f t="shared" si="39"/>
        <v>4</v>
      </c>
      <c r="D216" s="14">
        <f t="shared" si="50"/>
        <v>45134</v>
      </c>
      <c r="E216" s="12">
        <f t="shared" si="45"/>
        <v>12</v>
      </c>
      <c r="F216" s="15" t="str">
        <f t="shared" si="41"/>
        <v>Apteka w Rynku</v>
      </c>
      <c r="G216" s="12" t="b">
        <f t="shared" si="46"/>
        <v>0</v>
      </c>
      <c r="H216" s="12">
        <f t="shared" si="47"/>
        <v>8</v>
      </c>
      <c r="I216" s="21" t="b">
        <f t="shared" si="42"/>
        <v>0</v>
      </c>
      <c r="J216" s="15" t="str">
        <f t="shared" si="48"/>
        <v>Apteka w Rynku</v>
      </c>
      <c r="K216" s="15" t="str">
        <f t="shared" si="43"/>
        <v>Lwówek Śląski</v>
      </c>
      <c r="L216" s="15" t="str">
        <f t="shared" si="44"/>
        <v>Pl. Wolności 19</v>
      </c>
      <c r="M216" s="25"/>
      <c r="N216" s="26"/>
      <c r="O216" s="29"/>
      <c r="P216" s="24" t="s">
        <v>114</v>
      </c>
      <c r="Q216" s="37" t="s">
        <v>59</v>
      </c>
      <c r="R216" s="38" t="s">
        <v>63</v>
      </c>
      <c r="S216" t="e">
        <f t="shared" si="49"/>
        <v>#N/A</v>
      </c>
    </row>
    <row r="217" spans="1:19">
      <c r="A217" s="16">
        <v>209</v>
      </c>
      <c r="B217" s="13" t="str">
        <f t="shared" si="40"/>
        <v>piątek</v>
      </c>
      <c r="C217" s="12">
        <f t="shared" si="39"/>
        <v>5</v>
      </c>
      <c r="D217" s="14">
        <f t="shared" si="50"/>
        <v>45135</v>
      </c>
      <c r="E217" s="12">
        <f t="shared" si="45"/>
        <v>12</v>
      </c>
      <c r="F217" s="15" t="str">
        <f t="shared" si="41"/>
        <v>Apteka w Rynku</v>
      </c>
      <c r="G217" s="12" t="b">
        <f t="shared" si="46"/>
        <v>0</v>
      </c>
      <c r="H217" s="12">
        <f t="shared" si="47"/>
        <v>8</v>
      </c>
      <c r="I217" s="21" t="b">
        <f t="shared" si="42"/>
        <v>0</v>
      </c>
      <c r="J217" s="15" t="str">
        <f t="shared" si="48"/>
        <v>Apteka w Rynku</v>
      </c>
      <c r="K217" s="15" t="str">
        <f t="shared" si="43"/>
        <v>Lwówek Śląski</v>
      </c>
      <c r="L217" s="15" t="str">
        <f t="shared" si="44"/>
        <v>Pl. Wolności 19</v>
      </c>
      <c r="M217" s="25"/>
      <c r="N217" s="26"/>
      <c r="O217" s="26"/>
      <c r="P217" s="24" t="s">
        <v>114</v>
      </c>
      <c r="Q217" s="37" t="s">
        <v>59</v>
      </c>
      <c r="R217" s="38" t="s">
        <v>63</v>
      </c>
      <c r="S217" t="e">
        <f t="shared" si="49"/>
        <v>#N/A</v>
      </c>
    </row>
    <row r="218" spans="1:19">
      <c r="A218" s="16">
        <v>210</v>
      </c>
      <c r="B218" s="13" t="str">
        <f t="shared" si="40"/>
        <v>sobota</v>
      </c>
      <c r="C218" s="12">
        <f t="shared" si="39"/>
        <v>6</v>
      </c>
      <c r="D218" s="14">
        <f t="shared" si="50"/>
        <v>45136</v>
      </c>
      <c r="E218" s="12">
        <f t="shared" si="45"/>
        <v>12</v>
      </c>
      <c r="F218" s="15" t="str">
        <f t="shared" si="41"/>
        <v>Apteka w Rynku</v>
      </c>
      <c r="G218" s="12" t="b">
        <f t="shared" si="46"/>
        <v>0</v>
      </c>
      <c r="H218" s="12">
        <f t="shared" si="47"/>
        <v>8</v>
      </c>
      <c r="I218" s="21" t="b">
        <f t="shared" si="42"/>
        <v>0</v>
      </c>
      <c r="J218" s="15" t="str">
        <f t="shared" si="48"/>
        <v>Apteka w Rynku</v>
      </c>
      <c r="K218" s="15" t="str">
        <f t="shared" si="43"/>
        <v>Lwówek Śląski</v>
      </c>
      <c r="L218" s="15" t="str">
        <f t="shared" si="44"/>
        <v>Pl. Wolności 19</v>
      </c>
      <c r="M218" s="25"/>
      <c r="N218" s="26"/>
      <c r="O218" s="29"/>
      <c r="P218" s="24" t="s">
        <v>114</v>
      </c>
      <c r="Q218" s="37" t="s">
        <v>59</v>
      </c>
      <c r="R218" s="38" t="s">
        <v>63</v>
      </c>
      <c r="S218" t="e">
        <f t="shared" si="49"/>
        <v>#N/A</v>
      </c>
    </row>
    <row r="219" spans="1:19">
      <c r="A219" s="16">
        <v>211</v>
      </c>
      <c r="B219" s="13" t="str">
        <f t="shared" si="40"/>
        <v>niedziela</v>
      </c>
      <c r="C219" s="12">
        <f t="shared" si="39"/>
        <v>7</v>
      </c>
      <c r="D219" s="14">
        <f t="shared" si="50"/>
        <v>45137</v>
      </c>
      <c r="E219" s="12">
        <f t="shared" si="45"/>
        <v>12</v>
      </c>
      <c r="F219" s="15" t="str">
        <f t="shared" si="41"/>
        <v>Apteka w Rynku</v>
      </c>
      <c r="G219" s="12" t="b">
        <f t="shared" si="46"/>
        <v>0</v>
      </c>
      <c r="H219" s="12">
        <f t="shared" si="47"/>
        <v>8</v>
      </c>
      <c r="I219" s="21" t="b">
        <f t="shared" si="42"/>
        <v>0</v>
      </c>
      <c r="J219" s="15" t="str">
        <f t="shared" si="48"/>
        <v>Apteka w Rynku</v>
      </c>
      <c r="K219" s="15" t="str">
        <f t="shared" si="43"/>
        <v>Lwówek Śląski</v>
      </c>
      <c r="L219" s="15" t="str">
        <f t="shared" si="44"/>
        <v>Pl. Wolności 19</v>
      </c>
      <c r="M219" s="25"/>
      <c r="N219" s="26"/>
      <c r="O219" s="29"/>
      <c r="P219" s="24" t="s">
        <v>114</v>
      </c>
      <c r="Q219" s="37" t="s">
        <v>59</v>
      </c>
      <c r="R219" s="38" t="s">
        <v>63</v>
      </c>
      <c r="S219" t="e">
        <f t="shared" si="49"/>
        <v>#N/A</v>
      </c>
    </row>
    <row r="220" spans="1:19" ht="15">
      <c r="A220" s="16">
        <v>212</v>
      </c>
      <c r="B220" s="13" t="str">
        <f t="shared" si="40"/>
        <v>poniedziałek</v>
      </c>
      <c r="C220" s="12">
        <f t="shared" si="39"/>
        <v>1</v>
      </c>
      <c r="D220" s="14">
        <f t="shared" si="50"/>
        <v>45138</v>
      </c>
      <c r="E220" s="12">
        <f t="shared" si="45"/>
        <v>13</v>
      </c>
      <c r="F220" s="15" t="str">
        <f t="shared" si="41"/>
        <v>Apteka Agatowa</v>
      </c>
      <c r="G220" s="12" t="b">
        <f t="shared" si="46"/>
        <v>0</v>
      </c>
      <c r="H220" s="12">
        <f t="shared" si="47"/>
        <v>8</v>
      </c>
      <c r="I220" s="21" t="b">
        <f t="shared" si="42"/>
        <v>0</v>
      </c>
      <c r="J220" s="15" t="str">
        <f t="shared" si="48"/>
        <v>Apteka Agatowa</v>
      </c>
      <c r="K220" s="15" t="str">
        <f t="shared" si="43"/>
        <v>Lwówek Śląski</v>
      </c>
      <c r="L220" s="15" t="str">
        <f t="shared" si="44"/>
        <v>ul. Oświęcimska 3</v>
      </c>
      <c r="M220" s="25"/>
      <c r="N220" s="26"/>
      <c r="O220" s="27"/>
      <c r="P220" s="24" t="s">
        <v>114</v>
      </c>
      <c r="Q220" s="37" t="s">
        <v>59</v>
      </c>
      <c r="R220" s="38" t="s">
        <v>63</v>
      </c>
      <c r="S220" t="e">
        <f t="shared" si="49"/>
        <v>#N/A</v>
      </c>
    </row>
    <row r="221" spans="1:19" ht="15">
      <c r="A221" s="16">
        <v>213</v>
      </c>
      <c r="B221" s="13" t="str">
        <f t="shared" si="40"/>
        <v>wtorek</v>
      </c>
      <c r="C221" s="12">
        <f t="shared" si="39"/>
        <v>2</v>
      </c>
      <c r="D221" s="14">
        <f t="shared" si="50"/>
        <v>45139</v>
      </c>
      <c r="E221" s="12">
        <f t="shared" si="45"/>
        <v>13</v>
      </c>
      <c r="F221" s="15" t="str">
        <f t="shared" si="41"/>
        <v>Apteka Agatowa</v>
      </c>
      <c r="G221" s="12" t="b">
        <f t="shared" si="46"/>
        <v>0</v>
      </c>
      <c r="H221" s="12">
        <f t="shared" si="47"/>
        <v>8</v>
      </c>
      <c r="I221" s="21" t="b">
        <f t="shared" si="42"/>
        <v>0</v>
      </c>
      <c r="J221" s="15" t="str">
        <f t="shared" si="48"/>
        <v>Apteka Agatowa</v>
      </c>
      <c r="K221" s="15" t="str">
        <f t="shared" si="43"/>
        <v>Lwówek Śląski</v>
      </c>
      <c r="L221" s="15" t="str">
        <f t="shared" si="44"/>
        <v>ul. Oświęcimska 3</v>
      </c>
      <c r="M221" s="25"/>
      <c r="N221" s="26"/>
      <c r="O221" s="28"/>
      <c r="P221" s="24" t="s">
        <v>114</v>
      </c>
      <c r="Q221" s="37" t="s">
        <v>59</v>
      </c>
      <c r="R221" s="38" t="s">
        <v>63</v>
      </c>
      <c r="S221" t="e">
        <f t="shared" si="49"/>
        <v>#N/A</v>
      </c>
    </row>
    <row r="222" spans="1:19">
      <c r="A222" s="16">
        <v>214</v>
      </c>
      <c r="B222" s="13" t="str">
        <f t="shared" si="40"/>
        <v>środa</v>
      </c>
      <c r="C222" s="12">
        <f t="shared" si="39"/>
        <v>3</v>
      </c>
      <c r="D222" s="14">
        <f t="shared" si="50"/>
        <v>45140</v>
      </c>
      <c r="E222" s="12">
        <f t="shared" si="45"/>
        <v>13</v>
      </c>
      <c r="F222" s="15" t="str">
        <f t="shared" si="41"/>
        <v>Apteka Agatowa</v>
      </c>
      <c r="G222" s="12" t="b">
        <f t="shared" si="46"/>
        <v>0</v>
      </c>
      <c r="H222" s="12">
        <f t="shared" si="47"/>
        <v>8</v>
      </c>
      <c r="I222" s="21" t="b">
        <f t="shared" si="42"/>
        <v>0</v>
      </c>
      <c r="J222" s="15" t="str">
        <f t="shared" si="48"/>
        <v>Apteka Agatowa</v>
      </c>
      <c r="K222" s="15" t="str">
        <f t="shared" si="43"/>
        <v>Lwówek Śląski</v>
      </c>
      <c r="L222" s="15" t="str">
        <f t="shared" si="44"/>
        <v>ul. Oświęcimska 3</v>
      </c>
      <c r="M222" s="25"/>
      <c r="N222" s="26"/>
      <c r="O222" s="26"/>
      <c r="P222" s="24" t="s">
        <v>65</v>
      </c>
      <c r="Q222" s="37" t="s">
        <v>59</v>
      </c>
      <c r="R222" s="38" t="s">
        <v>115</v>
      </c>
      <c r="S222" t="e">
        <f t="shared" si="49"/>
        <v>#N/A</v>
      </c>
    </row>
    <row r="223" spans="1:19">
      <c r="A223" s="16">
        <v>215</v>
      </c>
      <c r="B223" s="13" t="str">
        <f t="shared" si="40"/>
        <v>czwartek</v>
      </c>
      <c r="C223" s="12">
        <f t="shared" si="39"/>
        <v>4</v>
      </c>
      <c r="D223" s="14">
        <f t="shared" si="50"/>
        <v>45141</v>
      </c>
      <c r="E223" s="12">
        <f t="shared" si="45"/>
        <v>13</v>
      </c>
      <c r="F223" s="15" t="str">
        <f t="shared" si="41"/>
        <v>Apteka Agatowa</v>
      </c>
      <c r="G223" s="12" t="b">
        <f t="shared" si="46"/>
        <v>0</v>
      </c>
      <c r="H223" s="12">
        <f t="shared" si="47"/>
        <v>8</v>
      </c>
      <c r="I223" s="21" t="b">
        <f t="shared" si="42"/>
        <v>0</v>
      </c>
      <c r="J223" s="15" t="str">
        <f t="shared" si="48"/>
        <v>Apteka Agatowa</v>
      </c>
      <c r="K223" s="15" t="str">
        <f t="shared" si="43"/>
        <v>Lwówek Śląski</v>
      </c>
      <c r="L223" s="15" t="str">
        <f t="shared" si="44"/>
        <v>ul. Oświęcimska 3</v>
      </c>
      <c r="M223" s="25"/>
      <c r="N223" s="26"/>
      <c r="O223" s="29"/>
      <c r="P223" s="24" t="s">
        <v>65</v>
      </c>
      <c r="Q223" s="37" t="s">
        <v>59</v>
      </c>
      <c r="R223" s="38" t="s">
        <v>115</v>
      </c>
      <c r="S223" t="e">
        <f t="shared" si="49"/>
        <v>#N/A</v>
      </c>
    </row>
    <row r="224" spans="1:19">
      <c r="A224" s="16">
        <v>216</v>
      </c>
      <c r="B224" s="13" t="str">
        <f t="shared" si="40"/>
        <v>piątek</v>
      </c>
      <c r="C224" s="12">
        <f t="shared" si="39"/>
        <v>5</v>
      </c>
      <c r="D224" s="14">
        <f t="shared" si="50"/>
        <v>45142</v>
      </c>
      <c r="E224" s="12">
        <f t="shared" si="45"/>
        <v>13</v>
      </c>
      <c r="F224" s="15" t="str">
        <f t="shared" si="41"/>
        <v>Apteka Agatowa</v>
      </c>
      <c r="G224" s="12" t="b">
        <f t="shared" si="46"/>
        <v>0</v>
      </c>
      <c r="H224" s="12">
        <f t="shared" si="47"/>
        <v>8</v>
      </c>
      <c r="I224" s="21" t="b">
        <f t="shared" si="42"/>
        <v>0</v>
      </c>
      <c r="J224" s="15" t="str">
        <f t="shared" si="48"/>
        <v>Apteka Agatowa</v>
      </c>
      <c r="K224" s="15" t="str">
        <f t="shared" si="43"/>
        <v>Lwówek Śląski</v>
      </c>
      <c r="L224" s="15" t="str">
        <f t="shared" si="44"/>
        <v>ul. Oświęcimska 3</v>
      </c>
      <c r="M224" s="25"/>
      <c r="N224" s="26"/>
      <c r="O224" s="26"/>
      <c r="P224" s="24" t="s">
        <v>65</v>
      </c>
      <c r="Q224" s="37" t="s">
        <v>59</v>
      </c>
      <c r="R224" s="38" t="s">
        <v>115</v>
      </c>
      <c r="S224" t="e">
        <f t="shared" si="49"/>
        <v>#N/A</v>
      </c>
    </row>
    <row r="225" spans="1:19">
      <c r="A225" s="16">
        <v>217</v>
      </c>
      <c r="B225" s="13" t="str">
        <f t="shared" si="40"/>
        <v>sobota</v>
      </c>
      <c r="C225" s="12">
        <f t="shared" si="39"/>
        <v>6</v>
      </c>
      <c r="D225" s="14">
        <f t="shared" si="50"/>
        <v>45143</v>
      </c>
      <c r="E225" s="12">
        <f t="shared" si="45"/>
        <v>13</v>
      </c>
      <c r="F225" s="15" t="str">
        <f t="shared" si="41"/>
        <v>Apteka Agatowa</v>
      </c>
      <c r="G225" s="12" t="b">
        <f t="shared" si="46"/>
        <v>0</v>
      </c>
      <c r="H225" s="12">
        <f t="shared" si="47"/>
        <v>8</v>
      </c>
      <c r="I225" s="21" t="b">
        <f t="shared" si="42"/>
        <v>0</v>
      </c>
      <c r="J225" s="15" t="str">
        <f t="shared" si="48"/>
        <v>Apteka Agatowa</v>
      </c>
      <c r="K225" s="15" t="str">
        <f t="shared" si="43"/>
        <v>Lwówek Śląski</v>
      </c>
      <c r="L225" s="15" t="str">
        <f t="shared" si="44"/>
        <v>ul. Oświęcimska 3</v>
      </c>
      <c r="M225" s="25"/>
      <c r="N225" s="26"/>
      <c r="O225" s="29"/>
      <c r="P225" s="24" t="s">
        <v>65</v>
      </c>
      <c r="Q225" s="37" t="s">
        <v>59</v>
      </c>
      <c r="R225" s="38" t="s">
        <v>115</v>
      </c>
      <c r="S225" t="e">
        <f t="shared" si="49"/>
        <v>#N/A</v>
      </c>
    </row>
    <row r="226" spans="1:19">
      <c r="A226" s="16">
        <v>218</v>
      </c>
      <c r="B226" s="13" t="str">
        <f t="shared" si="40"/>
        <v>niedziela</v>
      </c>
      <c r="C226" s="12">
        <f t="shared" si="39"/>
        <v>7</v>
      </c>
      <c r="D226" s="14">
        <f t="shared" si="50"/>
        <v>45144</v>
      </c>
      <c r="E226" s="12">
        <f t="shared" si="45"/>
        <v>13</v>
      </c>
      <c r="F226" s="15" t="str">
        <f t="shared" si="41"/>
        <v>Apteka Agatowa</v>
      </c>
      <c r="G226" s="12" t="b">
        <f t="shared" si="46"/>
        <v>0</v>
      </c>
      <c r="H226" s="12">
        <f t="shared" si="47"/>
        <v>8</v>
      </c>
      <c r="I226" s="21" t="b">
        <f t="shared" si="42"/>
        <v>0</v>
      </c>
      <c r="J226" s="15" t="str">
        <f t="shared" si="48"/>
        <v>Apteka Agatowa</v>
      </c>
      <c r="K226" s="15" t="str">
        <f t="shared" si="43"/>
        <v>Lwówek Śląski</v>
      </c>
      <c r="L226" s="15" t="str">
        <f t="shared" si="44"/>
        <v>ul. Oświęcimska 3</v>
      </c>
      <c r="M226" s="25"/>
      <c r="N226" s="26"/>
      <c r="O226" s="29"/>
      <c r="P226" s="24" t="s">
        <v>65</v>
      </c>
      <c r="Q226" s="37" t="s">
        <v>59</v>
      </c>
      <c r="R226" s="38" t="s">
        <v>115</v>
      </c>
      <c r="S226" t="e">
        <f t="shared" si="49"/>
        <v>#N/A</v>
      </c>
    </row>
    <row r="227" spans="1:19" ht="15">
      <c r="A227" s="16">
        <v>219</v>
      </c>
      <c r="B227" s="13" t="str">
        <f t="shared" si="40"/>
        <v>poniedziałek</v>
      </c>
      <c r="C227" s="12">
        <f t="shared" si="39"/>
        <v>1</v>
      </c>
      <c r="D227" s="14">
        <f t="shared" si="50"/>
        <v>45145</v>
      </c>
      <c r="E227" s="12">
        <f t="shared" si="45"/>
        <v>1</v>
      </c>
      <c r="F227" s="15" t="str">
        <f t="shared" si="41"/>
        <v xml:space="preserve">Apteka Centrum </v>
      </c>
      <c r="G227" s="12" t="b">
        <f t="shared" si="46"/>
        <v>0</v>
      </c>
      <c r="H227" s="12">
        <f t="shared" si="47"/>
        <v>8</v>
      </c>
      <c r="I227" s="21" t="b">
        <f t="shared" si="42"/>
        <v>0</v>
      </c>
      <c r="J227" s="15" t="str">
        <f t="shared" si="48"/>
        <v xml:space="preserve">Apteka Centrum </v>
      </c>
      <c r="K227" s="15" t="str">
        <f t="shared" si="43"/>
        <v>Lwówek Śląski</v>
      </c>
      <c r="L227" s="15" t="str">
        <f t="shared" si="44"/>
        <v>ul. Zamkowa 3</v>
      </c>
      <c r="M227" s="25"/>
      <c r="N227" s="26"/>
      <c r="O227" s="27"/>
      <c r="P227" s="24" t="s">
        <v>65</v>
      </c>
      <c r="Q227" s="37" t="s">
        <v>59</v>
      </c>
      <c r="R227" s="38" t="s">
        <v>115</v>
      </c>
      <c r="S227" t="e">
        <f t="shared" si="49"/>
        <v>#N/A</v>
      </c>
    </row>
    <row r="228" spans="1:19" ht="15">
      <c r="A228" s="16">
        <v>220</v>
      </c>
      <c r="B228" s="13" t="str">
        <f t="shared" si="40"/>
        <v>wtorek</v>
      </c>
      <c r="C228" s="12">
        <f t="shared" si="39"/>
        <v>2</v>
      </c>
      <c r="D228" s="14">
        <f t="shared" si="50"/>
        <v>45146</v>
      </c>
      <c r="E228" s="12">
        <f t="shared" si="45"/>
        <v>1</v>
      </c>
      <c r="F228" s="15" t="str">
        <f t="shared" si="41"/>
        <v xml:space="preserve">Apteka Centrum </v>
      </c>
      <c r="G228" s="12" t="b">
        <f t="shared" si="46"/>
        <v>0</v>
      </c>
      <c r="H228" s="12">
        <f t="shared" si="47"/>
        <v>8</v>
      </c>
      <c r="I228" s="21" t="b">
        <f t="shared" si="42"/>
        <v>0</v>
      </c>
      <c r="J228" s="15" t="str">
        <f t="shared" si="48"/>
        <v xml:space="preserve">Apteka Centrum </v>
      </c>
      <c r="K228" s="15" t="str">
        <f t="shared" si="43"/>
        <v>Lwówek Śląski</v>
      </c>
      <c r="L228" s="15" t="str">
        <f t="shared" si="44"/>
        <v>ul. Zamkowa 3</v>
      </c>
      <c r="M228" s="25"/>
      <c r="N228" s="26"/>
      <c r="O228" s="28"/>
      <c r="P228" s="24" t="s">
        <v>65</v>
      </c>
      <c r="Q228" s="37" t="s">
        <v>59</v>
      </c>
      <c r="R228" s="38" t="s">
        <v>115</v>
      </c>
      <c r="S228" t="e">
        <f t="shared" si="49"/>
        <v>#N/A</v>
      </c>
    </row>
    <row r="229" spans="1:19">
      <c r="A229" s="16">
        <v>221</v>
      </c>
      <c r="B229" s="13" t="str">
        <f t="shared" si="40"/>
        <v>środa</v>
      </c>
      <c r="C229" s="12">
        <f t="shared" si="39"/>
        <v>3</v>
      </c>
      <c r="D229" s="14">
        <f t="shared" si="50"/>
        <v>45147</v>
      </c>
      <c r="E229" s="12">
        <f t="shared" si="45"/>
        <v>1</v>
      </c>
      <c r="F229" s="15" t="str">
        <f t="shared" si="41"/>
        <v xml:space="preserve">Apteka Centrum </v>
      </c>
      <c r="G229" s="12" t="b">
        <f t="shared" si="46"/>
        <v>0</v>
      </c>
      <c r="H229" s="12">
        <f t="shared" si="47"/>
        <v>8</v>
      </c>
      <c r="I229" s="21" t="b">
        <f t="shared" si="42"/>
        <v>0</v>
      </c>
      <c r="J229" s="15" t="str">
        <f t="shared" si="48"/>
        <v xml:space="preserve">Apteka Centrum </v>
      </c>
      <c r="K229" s="15" t="str">
        <f t="shared" si="43"/>
        <v>Lwówek Śląski</v>
      </c>
      <c r="L229" s="15" t="str">
        <f t="shared" si="44"/>
        <v>ul. Zamkowa 3</v>
      </c>
      <c r="M229" s="25"/>
      <c r="N229" s="26"/>
      <c r="O229" s="26"/>
      <c r="P229" s="24" t="s">
        <v>116</v>
      </c>
      <c r="Q229" s="37" t="s">
        <v>59</v>
      </c>
      <c r="R229" s="38" t="s">
        <v>70</v>
      </c>
      <c r="S229" t="e">
        <f t="shared" si="49"/>
        <v>#N/A</v>
      </c>
    </row>
    <row r="230" spans="1:19">
      <c r="A230" s="16">
        <v>222</v>
      </c>
      <c r="B230" s="13" t="str">
        <f t="shared" si="40"/>
        <v>czwartek</v>
      </c>
      <c r="C230" s="12">
        <f t="shared" si="39"/>
        <v>4</v>
      </c>
      <c r="D230" s="14">
        <f t="shared" si="50"/>
        <v>45148</v>
      </c>
      <c r="E230" s="12">
        <f t="shared" si="45"/>
        <v>1</v>
      </c>
      <c r="F230" s="15" t="str">
        <f t="shared" si="41"/>
        <v xml:space="preserve">Apteka Centrum </v>
      </c>
      <c r="G230" s="12" t="b">
        <f t="shared" si="46"/>
        <v>0</v>
      </c>
      <c r="H230" s="12">
        <f t="shared" si="47"/>
        <v>8</v>
      </c>
      <c r="I230" s="21" t="b">
        <f t="shared" si="42"/>
        <v>0</v>
      </c>
      <c r="J230" s="15" t="str">
        <f t="shared" si="48"/>
        <v xml:space="preserve">Apteka Centrum </v>
      </c>
      <c r="K230" s="15" t="str">
        <f t="shared" si="43"/>
        <v>Lwówek Śląski</v>
      </c>
      <c r="L230" s="15" t="str">
        <f t="shared" si="44"/>
        <v>ul. Zamkowa 3</v>
      </c>
      <c r="M230" s="25"/>
      <c r="N230" s="26"/>
      <c r="O230" s="29"/>
      <c r="P230" s="24" t="s">
        <v>116</v>
      </c>
      <c r="Q230" s="37" t="s">
        <v>59</v>
      </c>
      <c r="R230" s="38" t="s">
        <v>70</v>
      </c>
      <c r="S230" t="e">
        <f t="shared" si="49"/>
        <v>#N/A</v>
      </c>
    </row>
    <row r="231" spans="1:19">
      <c r="A231" s="16">
        <v>223</v>
      </c>
      <c r="B231" s="13" t="str">
        <f t="shared" si="40"/>
        <v>piątek</v>
      </c>
      <c r="C231" s="12">
        <f t="shared" si="39"/>
        <v>5</v>
      </c>
      <c r="D231" s="14">
        <f t="shared" si="50"/>
        <v>45149</v>
      </c>
      <c r="E231" s="12">
        <f t="shared" si="45"/>
        <v>1</v>
      </c>
      <c r="F231" s="15" t="str">
        <f t="shared" si="41"/>
        <v xml:space="preserve">Apteka Centrum </v>
      </c>
      <c r="G231" s="12" t="b">
        <f t="shared" si="46"/>
        <v>0</v>
      </c>
      <c r="H231" s="12">
        <f t="shared" si="47"/>
        <v>8</v>
      </c>
      <c r="I231" s="21" t="b">
        <f t="shared" si="42"/>
        <v>0</v>
      </c>
      <c r="J231" s="15" t="str">
        <f t="shared" si="48"/>
        <v xml:space="preserve">Apteka Centrum </v>
      </c>
      <c r="K231" s="15" t="str">
        <f t="shared" si="43"/>
        <v>Lwówek Śląski</v>
      </c>
      <c r="L231" s="15" t="str">
        <f t="shared" si="44"/>
        <v>ul. Zamkowa 3</v>
      </c>
      <c r="M231" s="25"/>
      <c r="N231" s="26"/>
      <c r="O231" s="26"/>
      <c r="P231" s="24" t="s">
        <v>116</v>
      </c>
      <c r="Q231" s="37" t="s">
        <v>59</v>
      </c>
      <c r="R231" s="38" t="s">
        <v>70</v>
      </c>
      <c r="S231" t="e">
        <f t="shared" si="49"/>
        <v>#N/A</v>
      </c>
    </row>
    <row r="232" spans="1:19">
      <c r="A232" s="16">
        <v>224</v>
      </c>
      <c r="B232" s="13" t="str">
        <f t="shared" si="40"/>
        <v>sobota</v>
      </c>
      <c r="C232" s="12">
        <f t="shared" si="39"/>
        <v>6</v>
      </c>
      <c r="D232" s="14">
        <f t="shared" si="50"/>
        <v>45150</v>
      </c>
      <c r="E232" s="12">
        <f t="shared" si="45"/>
        <v>1</v>
      </c>
      <c r="F232" s="15" t="str">
        <f t="shared" si="41"/>
        <v xml:space="preserve">Apteka Centrum </v>
      </c>
      <c r="G232" s="12" t="b">
        <f t="shared" si="46"/>
        <v>0</v>
      </c>
      <c r="H232" s="12">
        <f t="shared" si="47"/>
        <v>8</v>
      </c>
      <c r="I232" s="21" t="b">
        <f t="shared" si="42"/>
        <v>0</v>
      </c>
      <c r="J232" s="15" t="str">
        <f t="shared" si="48"/>
        <v xml:space="preserve">Apteka Centrum </v>
      </c>
      <c r="K232" s="15" t="str">
        <f t="shared" si="43"/>
        <v>Lwówek Śląski</v>
      </c>
      <c r="L232" s="15" t="str">
        <f t="shared" si="44"/>
        <v>ul. Zamkowa 3</v>
      </c>
      <c r="M232" s="25"/>
      <c r="N232" s="26"/>
      <c r="O232" s="29"/>
      <c r="P232" s="24" t="s">
        <v>116</v>
      </c>
      <c r="Q232" s="37" t="s">
        <v>59</v>
      </c>
      <c r="R232" s="38" t="s">
        <v>70</v>
      </c>
      <c r="S232" t="e">
        <f t="shared" si="49"/>
        <v>#N/A</v>
      </c>
    </row>
    <row r="233" spans="1:19">
      <c r="A233" s="16">
        <v>225</v>
      </c>
      <c r="B233" s="13" t="str">
        <f t="shared" si="40"/>
        <v>niedziela</v>
      </c>
      <c r="C233" s="12">
        <f t="shared" si="39"/>
        <v>7</v>
      </c>
      <c r="D233" s="14">
        <f t="shared" si="50"/>
        <v>45151</v>
      </c>
      <c r="E233" s="12">
        <f t="shared" si="45"/>
        <v>1</v>
      </c>
      <c r="F233" s="15" t="str">
        <f t="shared" si="41"/>
        <v xml:space="preserve">Apteka Centrum </v>
      </c>
      <c r="G233" s="12" t="b">
        <f t="shared" si="46"/>
        <v>0</v>
      </c>
      <c r="H233" s="12">
        <f t="shared" si="47"/>
        <v>8</v>
      </c>
      <c r="I233" s="21" t="b">
        <f t="shared" si="42"/>
        <v>0</v>
      </c>
      <c r="J233" s="15" t="str">
        <f t="shared" si="48"/>
        <v xml:space="preserve">Apteka Centrum </v>
      </c>
      <c r="K233" s="15" t="str">
        <f t="shared" si="43"/>
        <v>Lwówek Śląski</v>
      </c>
      <c r="L233" s="15" t="str">
        <f t="shared" si="44"/>
        <v>ul. Zamkowa 3</v>
      </c>
      <c r="M233" s="25"/>
      <c r="N233" s="26"/>
      <c r="O233" s="29"/>
      <c r="P233" s="24" t="s">
        <v>116</v>
      </c>
      <c r="Q233" s="37" t="s">
        <v>59</v>
      </c>
      <c r="R233" s="38" t="s">
        <v>70</v>
      </c>
      <c r="S233" t="e">
        <f t="shared" si="49"/>
        <v>#N/A</v>
      </c>
    </row>
    <row r="234" spans="1:19" ht="15">
      <c r="A234" s="16">
        <v>226</v>
      </c>
      <c r="B234" s="13" t="str">
        <f t="shared" si="40"/>
        <v>poniedziałek</v>
      </c>
      <c r="C234" s="12">
        <f t="shared" si="39"/>
        <v>1</v>
      </c>
      <c r="D234" s="14">
        <f t="shared" si="50"/>
        <v>45152</v>
      </c>
      <c r="E234" s="12">
        <f t="shared" si="45"/>
        <v>2</v>
      </c>
      <c r="F234" s="15" t="str">
        <f t="shared" si="41"/>
        <v>Apteka pod św. Nepomucenem</v>
      </c>
      <c r="G234" s="12" t="b">
        <f t="shared" si="46"/>
        <v>0</v>
      </c>
      <c r="H234" s="12">
        <f t="shared" si="47"/>
        <v>8</v>
      </c>
      <c r="I234" s="21" t="b">
        <f t="shared" si="42"/>
        <v>0</v>
      </c>
      <c r="J234" s="15" t="str">
        <f t="shared" si="48"/>
        <v>Apteka pod św. Nepomucenem</v>
      </c>
      <c r="K234" s="15" t="str">
        <f t="shared" si="43"/>
        <v>Lwówek Śląski</v>
      </c>
      <c r="L234" s="15" t="str">
        <f t="shared" si="44"/>
        <v>ul. Kościelna 23</v>
      </c>
      <c r="M234" s="25"/>
      <c r="N234" s="26"/>
      <c r="O234" s="27"/>
      <c r="P234" s="24" t="s">
        <v>116</v>
      </c>
      <c r="Q234" s="37" t="s">
        <v>59</v>
      </c>
      <c r="R234" s="38" t="s">
        <v>70</v>
      </c>
      <c r="S234" t="e">
        <f t="shared" si="49"/>
        <v>#N/A</v>
      </c>
    </row>
    <row r="235" spans="1:19" ht="15">
      <c r="A235" s="16">
        <v>227</v>
      </c>
      <c r="B235" s="13" t="str">
        <f t="shared" si="40"/>
        <v>wtorek</v>
      </c>
      <c r="C235" s="12">
        <f t="shared" si="39"/>
        <v>2</v>
      </c>
      <c r="D235" s="14">
        <f t="shared" si="50"/>
        <v>45153</v>
      </c>
      <c r="E235" s="12">
        <f t="shared" si="45"/>
        <v>2</v>
      </c>
      <c r="F235" s="15" t="str">
        <f t="shared" si="41"/>
        <v>Apteka pod św. Nepomucenem</v>
      </c>
      <c r="G235" s="12" t="b">
        <f t="shared" si="46"/>
        <v>0</v>
      </c>
      <c r="H235" s="12">
        <f t="shared" si="47"/>
        <v>8</v>
      </c>
      <c r="I235" s="21" t="b">
        <f t="shared" si="42"/>
        <v>0</v>
      </c>
      <c r="J235" s="15" t="str">
        <f t="shared" si="48"/>
        <v>Apteka pod św. Nepomucenem</v>
      </c>
      <c r="K235" s="15" t="str">
        <f t="shared" si="43"/>
        <v>Lwówek Śląski</v>
      </c>
      <c r="L235" s="15" t="str">
        <f t="shared" si="44"/>
        <v>ul. Kościelna 23</v>
      </c>
      <c r="M235" s="25"/>
      <c r="N235" s="26"/>
      <c r="O235" s="28"/>
      <c r="P235" s="24" t="s">
        <v>116</v>
      </c>
      <c r="Q235" s="37" t="s">
        <v>59</v>
      </c>
      <c r="R235" s="38" t="s">
        <v>70</v>
      </c>
      <c r="S235" t="e">
        <f t="shared" si="49"/>
        <v>#N/A</v>
      </c>
    </row>
    <row r="236" spans="1:19">
      <c r="A236" s="16">
        <v>228</v>
      </c>
      <c r="B236" s="13" t="str">
        <f t="shared" si="40"/>
        <v>środa</v>
      </c>
      <c r="C236" s="12">
        <f t="shared" si="39"/>
        <v>3</v>
      </c>
      <c r="D236" s="14">
        <f t="shared" si="50"/>
        <v>45154</v>
      </c>
      <c r="E236" s="12">
        <f t="shared" si="45"/>
        <v>2</v>
      </c>
      <c r="F236" s="15" t="str">
        <f t="shared" si="41"/>
        <v>Apteka pod św. Nepomucenem</v>
      </c>
      <c r="G236" s="12" t="b">
        <f t="shared" si="46"/>
        <v>0</v>
      </c>
      <c r="H236" s="12">
        <f t="shared" si="47"/>
        <v>8</v>
      </c>
      <c r="I236" s="21" t="b">
        <f t="shared" si="42"/>
        <v>0</v>
      </c>
      <c r="J236" s="15" t="str">
        <f t="shared" si="48"/>
        <v>Apteka pod św. Nepomucenem</v>
      </c>
      <c r="K236" s="15" t="str">
        <f t="shared" si="43"/>
        <v>Lwówek Śląski</v>
      </c>
      <c r="L236" s="15" t="str">
        <f t="shared" si="44"/>
        <v>ul. Kościelna 23</v>
      </c>
      <c r="M236" s="25"/>
      <c r="N236" s="26"/>
      <c r="O236" s="26"/>
      <c r="P236" s="31" t="s">
        <v>58</v>
      </c>
      <c r="Q236" s="44" t="s">
        <v>59</v>
      </c>
      <c r="R236" s="45" t="s">
        <v>60</v>
      </c>
      <c r="S236" t="e">
        <f t="shared" si="49"/>
        <v>#N/A</v>
      </c>
    </row>
    <row r="237" spans="1:19">
      <c r="A237" s="16">
        <v>229</v>
      </c>
      <c r="B237" s="13" t="str">
        <f t="shared" si="40"/>
        <v>czwartek</v>
      </c>
      <c r="C237" s="12">
        <f t="shared" si="39"/>
        <v>4</v>
      </c>
      <c r="D237" s="14">
        <f t="shared" si="50"/>
        <v>45155</v>
      </c>
      <c r="E237" s="12">
        <f t="shared" si="45"/>
        <v>2</v>
      </c>
      <c r="F237" s="15" t="str">
        <f t="shared" si="41"/>
        <v>Apteka pod św. Nepomucenem</v>
      </c>
      <c r="G237" s="12" t="b">
        <f t="shared" si="46"/>
        <v>0</v>
      </c>
      <c r="H237" s="12">
        <f t="shared" si="47"/>
        <v>8</v>
      </c>
      <c r="I237" s="21" t="b">
        <f t="shared" si="42"/>
        <v>0</v>
      </c>
      <c r="J237" s="15" t="str">
        <f t="shared" si="48"/>
        <v>Apteka pod św. Nepomucenem</v>
      </c>
      <c r="K237" s="15" t="str">
        <f t="shared" si="43"/>
        <v>Lwówek Śląski</v>
      </c>
      <c r="L237" s="15" t="str">
        <f t="shared" si="44"/>
        <v>ul. Kościelna 23</v>
      </c>
      <c r="M237" s="25"/>
      <c r="N237" s="26"/>
      <c r="O237" s="29"/>
      <c r="P237" s="24" t="s">
        <v>58</v>
      </c>
      <c r="Q237" s="37" t="s">
        <v>59</v>
      </c>
      <c r="R237" s="38" t="s">
        <v>60</v>
      </c>
      <c r="S237" t="e">
        <f t="shared" si="49"/>
        <v>#N/A</v>
      </c>
    </row>
    <row r="238" spans="1:19">
      <c r="A238" s="16">
        <v>230</v>
      </c>
      <c r="B238" s="13" t="str">
        <f t="shared" si="40"/>
        <v>piątek</v>
      </c>
      <c r="C238" s="12">
        <f t="shared" si="39"/>
        <v>5</v>
      </c>
      <c r="D238" s="14">
        <f t="shared" si="50"/>
        <v>45156</v>
      </c>
      <c r="E238" s="12">
        <f t="shared" si="45"/>
        <v>2</v>
      </c>
      <c r="F238" s="15" t="str">
        <f t="shared" si="41"/>
        <v>Apteka pod św. Nepomucenem</v>
      </c>
      <c r="G238" s="12" t="b">
        <f t="shared" si="46"/>
        <v>0</v>
      </c>
      <c r="H238" s="12">
        <f t="shared" si="47"/>
        <v>8</v>
      </c>
      <c r="I238" s="21" t="b">
        <f t="shared" si="42"/>
        <v>0</v>
      </c>
      <c r="J238" s="15" t="str">
        <f t="shared" si="48"/>
        <v>Apteka pod św. Nepomucenem</v>
      </c>
      <c r="K238" s="15" t="str">
        <f t="shared" si="43"/>
        <v>Lwówek Śląski</v>
      </c>
      <c r="L238" s="15" t="str">
        <f t="shared" si="44"/>
        <v>ul. Kościelna 23</v>
      </c>
      <c r="M238" s="25"/>
      <c r="N238" s="26"/>
      <c r="O238" s="26"/>
      <c r="P238" s="24" t="s">
        <v>58</v>
      </c>
      <c r="Q238" s="37" t="s">
        <v>59</v>
      </c>
      <c r="R238" s="38" t="s">
        <v>60</v>
      </c>
      <c r="S238" t="e">
        <f t="shared" si="49"/>
        <v>#N/A</v>
      </c>
    </row>
    <row r="239" spans="1:19">
      <c r="A239" s="16">
        <v>231</v>
      </c>
      <c r="B239" s="13" t="str">
        <f t="shared" si="40"/>
        <v>sobota</v>
      </c>
      <c r="C239" s="12">
        <f t="shared" si="39"/>
        <v>6</v>
      </c>
      <c r="D239" s="14">
        <f t="shared" si="50"/>
        <v>45157</v>
      </c>
      <c r="E239" s="12">
        <f t="shared" si="45"/>
        <v>2</v>
      </c>
      <c r="F239" s="15" t="str">
        <f t="shared" si="41"/>
        <v>Apteka pod św. Nepomucenem</v>
      </c>
      <c r="G239" s="12" t="b">
        <f t="shared" si="46"/>
        <v>0</v>
      </c>
      <c r="H239" s="12">
        <f t="shared" si="47"/>
        <v>8</v>
      </c>
      <c r="I239" s="21" t="b">
        <f t="shared" si="42"/>
        <v>0</v>
      </c>
      <c r="J239" s="15" t="str">
        <f t="shared" si="48"/>
        <v>Apteka pod św. Nepomucenem</v>
      </c>
      <c r="K239" s="15" t="str">
        <f t="shared" si="43"/>
        <v>Lwówek Śląski</v>
      </c>
      <c r="L239" s="15" t="str">
        <f t="shared" si="44"/>
        <v>ul. Kościelna 23</v>
      </c>
      <c r="M239" s="25"/>
      <c r="N239" s="26"/>
      <c r="O239" s="29"/>
      <c r="P239" s="31" t="s">
        <v>58</v>
      </c>
      <c r="Q239" s="44" t="s">
        <v>59</v>
      </c>
      <c r="R239" s="45" t="s">
        <v>60</v>
      </c>
      <c r="S239" t="e">
        <f t="shared" si="49"/>
        <v>#N/A</v>
      </c>
    </row>
    <row r="240" spans="1:19">
      <c r="A240" s="16">
        <v>232</v>
      </c>
      <c r="B240" s="13" t="str">
        <f t="shared" si="40"/>
        <v>niedziela</v>
      </c>
      <c r="C240" s="12">
        <f t="shared" si="39"/>
        <v>7</v>
      </c>
      <c r="D240" s="14">
        <f t="shared" si="50"/>
        <v>45158</v>
      </c>
      <c r="E240" s="12">
        <f t="shared" si="45"/>
        <v>2</v>
      </c>
      <c r="F240" s="15" t="str">
        <f t="shared" si="41"/>
        <v>Apteka pod św. Nepomucenem</v>
      </c>
      <c r="G240" s="12" t="b">
        <f t="shared" si="46"/>
        <v>0</v>
      </c>
      <c r="H240" s="12">
        <f t="shared" si="47"/>
        <v>8</v>
      </c>
      <c r="I240" s="21" t="b">
        <f t="shared" si="42"/>
        <v>0</v>
      </c>
      <c r="J240" s="15" t="str">
        <f t="shared" si="48"/>
        <v>Apteka pod św. Nepomucenem</v>
      </c>
      <c r="K240" s="15" t="str">
        <f t="shared" si="43"/>
        <v>Lwówek Śląski</v>
      </c>
      <c r="L240" s="15" t="str">
        <f t="shared" si="44"/>
        <v>ul. Kościelna 23</v>
      </c>
      <c r="M240" s="25"/>
      <c r="N240" s="26"/>
      <c r="O240" s="29"/>
      <c r="P240" s="31" t="s">
        <v>58</v>
      </c>
      <c r="Q240" s="44" t="s">
        <v>59</v>
      </c>
      <c r="R240" s="45" t="s">
        <v>60</v>
      </c>
      <c r="S240" t="e">
        <f t="shared" si="49"/>
        <v>#N/A</v>
      </c>
    </row>
    <row r="241" spans="1:19" ht="15">
      <c r="A241" s="16">
        <v>233</v>
      </c>
      <c r="B241" s="13" t="str">
        <f t="shared" si="40"/>
        <v>poniedziałek</v>
      </c>
      <c r="C241" s="12">
        <f t="shared" si="39"/>
        <v>1</v>
      </c>
      <c r="D241" s="14">
        <f t="shared" si="50"/>
        <v>45159</v>
      </c>
      <c r="E241" s="12">
        <f t="shared" si="45"/>
        <v>3</v>
      </c>
      <c r="F241" s="15" t="str">
        <f t="shared" si="41"/>
        <v>Apteka Zabobrze</v>
      </c>
      <c r="G241" s="12" t="b">
        <f t="shared" si="46"/>
        <v>0</v>
      </c>
      <c r="H241" s="12">
        <f t="shared" si="47"/>
        <v>8</v>
      </c>
      <c r="I241" s="21" t="b">
        <f t="shared" si="42"/>
        <v>0</v>
      </c>
      <c r="J241" s="15" t="str">
        <f t="shared" si="48"/>
        <v>Apteka Zabobrze</v>
      </c>
      <c r="K241" s="15" t="str">
        <f t="shared" si="43"/>
        <v>Wleń</v>
      </c>
      <c r="L241" s="15" t="str">
        <f t="shared" si="44"/>
        <v>ul. Bohaterów Nysy 23/24</v>
      </c>
      <c r="M241" s="25"/>
      <c r="N241" s="26"/>
      <c r="O241" s="27"/>
      <c r="P241" s="31" t="s">
        <v>58</v>
      </c>
      <c r="Q241" s="44" t="s">
        <v>59</v>
      </c>
      <c r="R241" s="45" t="s">
        <v>60</v>
      </c>
      <c r="S241" t="e">
        <f t="shared" si="49"/>
        <v>#N/A</v>
      </c>
    </row>
    <row r="242" spans="1:19" ht="15">
      <c r="A242" s="16">
        <v>234</v>
      </c>
      <c r="B242" s="13" t="str">
        <f t="shared" si="40"/>
        <v>wtorek</v>
      </c>
      <c r="C242" s="12">
        <f t="shared" si="39"/>
        <v>2</v>
      </c>
      <c r="D242" s="14">
        <f t="shared" si="50"/>
        <v>45160</v>
      </c>
      <c r="E242" s="12">
        <f t="shared" si="45"/>
        <v>3</v>
      </c>
      <c r="F242" s="15" t="str">
        <f t="shared" si="41"/>
        <v>Apteka Zabobrze</v>
      </c>
      <c r="G242" s="12" t="b">
        <f t="shared" si="46"/>
        <v>0</v>
      </c>
      <c r="H242" s="12">
        <f t="shared" si="47"/>
        <v>8</v>
      </c>
      <c r="I242" s="21" t="b">
        <f t="shared" si="42"/>
        <v>0</v>
      </c>
      <c r="J242" s="15" t="str">
        <f t="shared" si="48"/>
        <v>Apteka Zabobrze</v>
      </c>
      <c r="K242" s="15" t="str">
        <f t="shared" si="43"/>
        <v>Wleń</v>
      </c>
      <c r="L242" s="15" t="str">
        <f t="shared" si="44"/>
        <v>ul. Bohaterów Nysy 23/24</v>
      </c>
      <c r="M242" s="25"/>
      <c r="N242" s="26"/>
      <c r="O242" s="28"/>
      <c r="P242" s="31" t="s">
        <v>58</v>
      </c>
      <c r="Q242" s="44" t="s">
        <v>59</v>
      </c>
      <c r="R242" s="45" t="s">
        <v>60</v>
      </c>
      <c r="S242" t="e">
        <f t="shared" si="49"/>
        <v>#N/A</v>
      </c>
    </row>
    <row r="243" spans="1:19">
      <c r="A243" s="16">
        <v>235</v>
      </c>
      <c r="B243" s="13" t="str">
        <f t="shared" si="40"/>
        <v>środa</v>
      </c>
      <c r="C243" s="12">
        <f t="shared" si="39"/>
        <v>3</v>
      </c>
      <c r="D243" s="14">
        <f t="shared" si="50"/>
        <v>45161</v>
      </c>
      <c r="E243" s="12">
        <f t="shared" si="45"/>
        <v>3</v>
      </c>
      <c r="F243" s="15" t="str">
        <f t="shared" si="41"/>
        <v>Apteka Zabobrze</v>
      </c>
      <c r="G243" s="12" t="b">
        <f t="shared" si="46"/>
        <v>0</v>
      </c>
      <c r="H243" s="12">
        <f t="shared" si="47"/>
        <v>8</v>
      </c>
      <c r="I243" s="21" t="b">
        <f t="shared" si="42"/>
        <v>0</v>
      </c>
      <c r="J243" s="15" t="str">
        <f t="shared" si="48"/>
        <v>Apteka Zabobrze</v>
      </c>
      <c r="K243" s="15" t="str">
        <f t="shared" si="43"/>
        <v>Wleń</v>
      </c>
      <c r="L243" s="15" t="str">
        <f t="shared" si="44"/>
        <v>ul. Bohaterów Nysy 23/24</v>
      </c>
      <c r="M243" s="25"/>
      <c r="N243" s="26"/>
      <c r="O243" s="26"/>
      <c r="P243" s="31" t="s">
        <v>62</v>
      </c>
      <c r="Q243" s="44" t="s">
        <v>59</v>
      </c>
      <c r="R243" s="45" t="s">
        <v>63</v>
      </c>
      <c r="S243" t="e">
        <f t="shared" si="49"/>
        <v>#N/A</v>
      </c>
    </row>
    <row r="244" spans="1:19">
      <c r="A244" s="16">
        <v>236</v>
      </c>
      <c r="B244" s="13" t="str">
        <f t="shared" si="40"/>
        <v>czwartek</v>
      </c>
      <c r="C244" s="12">
        <f t="shared" si="39"/>
        <v>4</v>
      </c>
      <c r="D244" s="14">
        <f t="shared" si="50"/>
        <v>45162</v>
      </c>
      <c r="E244" s="12">
        <f t="shared" si="45"/>
        <v>3</v>
      </c>
      <c r="F244" s="15" t="str">
        <f t="shared" si="41"/>
        <v>Apteka Zabobrze</v>
      </c>
      <c r="G244" s="12" t="b">
        <f t="shared" si="46"/>
        <v>0</v>
      </c>
      <c r="H244" s="12">
        <f t="shared" si="47"/>
        <v>8</v>
      </c>
      <c r="I244" s="21" t="b">
        <f t="shared" si="42"/>
        <v>0</v>
      </c>
      <c r="J244" s="15" t="str">
        <f t="shared" si="48"/>
        <v>Apteka Zabobrze</v>
      </c>
      <c r="K244" s="15" t="str">
        <f t="shared" si="43"/>
        <v>Wleń</v>
      </c>
      <c r="L244" s="15" t="str">
        <f t="shared" si="44"/>
        <v>ul. Bohaterów Nysy 23/24</v>
      </c>
      <c r="M244" s="25"/>
      <c r="N244" s="26"/>
      <c r="O244" s="29"/>
      <c r="P244" s="31" t="s">
        <v>62</v>
      </c>
      <c r="Q244" s="44" t="s">
        <v>59</v>
      </c>
      <c r="R244" s="45" t="s">
        <v>63</v>
      </c>
      <c r="S244" t="e">
        <f t="shared" si="49"/>
        <v>#N/A</v>
      </c>
    </row>
    <row r="245" spans="1:19">
      <c r="A245" s="16">
        <v>237</v>
      </c>
      <c r="B245" s="13" t="str">
        <f t="shared" si="40"/>
        <v>piątek</v>
      </c>
      <c r="C245" s="12">
        <f t="shared" si="39"/>
        <v>5</v>
      </c>
      <c r="D245" s="14">
        <f t="shared" si="50"/>
        <v>45163</v>
      </c>
      <c r="E245" s="12">
        <f t="shared" si="45"/>
        <v>3</v>
      </c>
      <c r="F245" s="15" t="str">
        <f t="shared" si="41"/>
        <v>Apteka Zabobrze</v>
      </c>
      <c r="G245" s="12" t="b">
        <f t="shared" si="46"/>
        <v>0</v>
      </c>
      <c r="H245" s="12">
        <f t="shared" si="47"/>
        <v>8</v>
      </c>
      <c r="I245" s="21" t="b">
        <f t="shared" si="42"/>
        <v>0</v>
      </c>
      <c r="J245" s="15" t="str">
        <f t="shared" si="48"/>
        <v>Apteka Zabobrze</v>
      </c>
      <c r="K245" s="15" t="str">
        <f t="shared" si="43"/>
        <v>Wleń</v>
      </c>
      <c r="L245" s="15" t="str">
        <f t="shared" si="44"/>
        <v>ul. Bohaterów Nysy 23/24</v>
      </c>
      <c r="M245" s="25"/>
      <c r="N245" s="26"/>
      <c r="O245" s="26"/>
      <c r="P245" s="24" t="s">
        <v>62</v>
      </c>
      <c r="Q245" s="37" t="s">
        <v>59</v>
      </c>
      <c r="R245" s="38" t="s">
        <v>63</v>
      </c>
      <c r="S245" t="e">
        <f t="shared" si="49"/>
        <v>#N/A</v>
      </c>
    </row>
    <row r="246" spans="1:19">
      <c r="A246" s="16">
        <v>238</v>
      </c>
      <c r="B246" s="13" t="str">
        <f t="shared" si="40"/>
        <v>sobota</v>
      </c>
      <c r="C246" s="12">
        <f t="shared" si="39"/>
        <v>6</v>
      </c>
      <c r="D246" s="14">
        <f t="shared" si="50"/>
        <v>45164</v>
      </c>
      <c r="E246" s="12">
        <f t="shared" si="45"/>
        <v>3</v>
      </c>
      <c r="F246" s="15" t="str">
        <f t="shared" si="41"/>
        <v>Apteka Zabobrze</v>
      </c>
      <c r="G246" s="12" t="b">
        <f t="shared" si="46"/>
        <v>0</v>
      </c>
      <c r="H246" s="12">
        <f t="shared" si="47"/>
        <v>8</v>
      </c>
      <c r="I246" s="21" t="b">
        <f t="shared" si="42"/>
        <v>0</v>
      </c>
      <c r="J246" s="15" t="str">
        <f t="shared" si="48"/>
        <v>Apteka Zabobrze</v>
      </c>
      <c r="K246" s="15" t="str">
        <f t="shared" si="43"/>
        <v>Wleń</v>
      </c>
      <c r="L246" s="15" t="str">
        <f t="shared" si="44"/>
        <v>ul. Bohaterów Nysy 23/24</v>
      </c>
      <c r="M246" s="25"/>
      <c r="N246" s="26"/>
      <c r="O246" s="29"/>
      <c r="P246" s="24" t="s">
        <v>62</v>
      </c>
      <c r="Q246" s="37" t="s">
        <v>59</v>
      </c>
      <c r="R246" s="38" t="s">
        <v>63</v>
      </c>
      <c r="S246" t="e">
        <f t="shared" si="49"/>
        <v>#N/A</v>
      </c>
    </row>
    <row r="247" spans="1:19">
      <c r="A247" s="16">
        <v>239</v>
      </c>
      <c r="B247" s="13" t="str">
        <f t="shared" si="40"/>
        <v>niedziela</v>
      </c>
      <c r="C247" s="12">
        <f t="shared" si="39"/>
        <v>7</v>
      </c>
      <c r="D247" s="14">
        <f t="shared" si="50"/>
        <v>45165</v>
      </c>
      <c r="E247" s="12">
        <f t="shared" si="45"/>
        <v>3</v>
      </c>
      <c r="F247" s="15" t="str">
        <f t="shared" si="41"/>
        <v>Apteka Zabobrze</v>
      </c>
      <c r="G247" s="12" t="b">
        <f t="shared" si="46"/>
        <v>0</v>
      </c>
      <c r="H247" s="12">
        <f t="shared" si="47"/>
        <v>8</v>
      </c>
      <c r="I247" s="21" t="b">
        <f t="shared" si="42"/>
        <v>0</v>
      </c>
      <c r="J247" s="15" t="str">
        <f t="shared" si="48"/>
        <v>Apteka Zabobrze</v>
      </c>
      <c r="K247" s="15" t="str">
        <f t="shared" si="43"/>
        <v>Wleń</v>
      </c>
      <c r="L247" s="15" t="str">
        <f t="shared" si="44"/>
        <v>ul. Bohaterów Nysy 23/24</v>
      </c>
      <c r="M247" s="25"/>
      <c r="N247" s="26"/>
      <c r="O247" s="29"/>
      <c r="P247" s="24" t="s">
        <v>62</v>
      </c>
      <c r="Q247" s="37" t="s">
        <v>59</v>
      </c>
      <c r="R247" s="38" t="s">
        <v>63</v>
      </c>
      <c r="S247" t="e">
        <f t="shared" si="49"/>
        <v>#N/A</v>
      </c>
    </row>
    <row r="248" spans="1:19" ht="15">
      <c r="A248" s="16">
        <v>240</v>
      </c>
      <c r="B248" s="13" t="str">
        <f t="shared" si="40"/>
        <v>poniedziałek</v>
      </c>
      <c r="C248" s="12">
        <f t="shared" si="39"/>
        <v>1</v>
      </c>
      <c r="D248" s="14">
        <f t="shared" si="50"/>
        <v>45166</v>
      </c>
      <c r="E248" s="12">
        <f t="shared" si="45"/>
        <v>4</v>
      </c>
      <c r="F248" s="15" t="str">
        <f t="shared" si="41"/>
        <v>Apteka Przyjazna</v>
      </c>
      <c r="G248" s="12" t="b">
        <f t="shared" si="46"/>
        <v>0</v>
      </c>
      <c r="H248" s="12">
        <f t="shared" si="47"/>
        <v>8</v>
      </c>
      <c r="I248" s="21" t="b">
        <f t="shared" si="42"/>
        <v>0</v>
      </c>
      <c r="J248" s="15" t="str">
        <f t="shared" si="48"/>
        <v>Apteka Przyjazna</v>
      </c>
      <c r="K248" s="15" t="str">
        <f t="shared" si="43"/>
        <v>Lubomierz</v>
      </c>
      <c r="L248" s="15" t="str">
        <f t="shared" si="44"/>
        <v>ul. Gryfiogórska 6</v>
      </c>
      <c r="M248" s="25"/>
      <c r="N248" s="26"/>
      <c r="O248" s="27"/>
      <c r="P248" s="24" t="s">
        <v>62</v>
      </c>
      <c r="Q248" s="37" t="s">
        <v>59</v>
      </c>
      <c r="R248" s="38" t="s">
        <v>63</v>
      </c>
      <c r="S248" t="e">
        <f t="shared" si="49"/>
        <v>#N/A</v>
      </c>
    </row>
    <row r="249" spans="1:19" ht="15">
      <c r="A249" s="16">
        <v>241</v>
      </c>
      <c r="B249" s="13" t="str">
        <f t="shared" si="40"/>
        <v>wtorek</v>
      </c>
      <c r="C249" s="12">
        <f t="shared" si="39"/>
        <v>2</v>
      </c>
      <c r="D249" s="14">
        <f t="shared" si="50"/>
        <v>45167</v>
      </c>
      <c r="E249" s="12">
        <f t="shared" si="45"/>
        <v>4</v>
      </c>
      <c r="F249" s="15" t="str">
        <f t="shared" si="41"/>
        <v>Apteka Przyjazna</v>
      </c>
      <c r="G249" s="12" t="b">
        <f t="shared" si="46"/>
        <v>0</v>
      </c>
      <c r="H249" s="12">
        <f t="shared" si="47"/>
        <v>8</v>
      </c>
      <c r="I249" s="21" t="b">
        <f t="shared" si="42"/>
        <v>0</v>
      </c>
      <c r="J249" s="15" t="str">
        <f t="shared" si="48"/>
        <v>Apteka Przyjazna</v>
      </c>
      <c r="K249" s="15" t="str">
        <f t="shared" si="43"/>
        <v>Lubomierz</v>
      </c>
      <c r="L249" s="15" t="str">
        <f t="shared" si="44"/>
        <v>ul. Gryfiogórska 6</v>
      </c>
      <c r="M249" s="25"/>
      <c r="N249" s="26"/>
      <c r="O249" s="28"/>
      <c r="P249" s="24" t="s">
        <v>62</v>
      </c>
      <c r="Q249" s="37" t="s">
        <v>59</v>
      </c>
      <c r="R249" s="38" t="s">
        <v>63</v>
      </c>
      <c r="S249" t="e">
        <f t="shared" si="49"/>
        <v>#N/A</v>
      </c>
    </row>
    <row r="250" spans="1:19">
      <c r="A250" s="16">
        <v>242</v>
      </c>
      <c r="B250" s="13" t="str">
        <f t="shared" si="40"/>
        <v>środa</v>
      </c>
      <c r="C250" s="12">
        <f t="shared" si="39"/>
        <v>3</v>
      </c>
      <c r="D250" s="14">
        <f t="shared" si="50"/>
        <v>45168</v>
      </c>
      <c r="E250" s="12">
        <f t="shared" si="45"/>
        <v>4</v>
      </c>
      <c r="F250" s="15" t="str">
        <f t="shared" si="41"/>
        <v>Apteka Przyjazna</v>
      </c>
      <c r="G250" s="12" t="b">
        <f t="shared" si="46"/>
        <v>0</v>
      </c>
      <c r="H250" s="12">
        <f t="shared" si="47"/>
        <v>8</v>
      </c>
      <c r="I250" s="21" t="b">
        <f t="shared" si="42"/>
        <v>0</v>
      </c>
      <c r="J250" s="15" t="str">
        <f t="shared" si="48"/>
        <v>Apteka Przyjazna</v>
      </c>
      <c r="K250" s="15" t="str">
        <f t="shared" si="43"/>
        <v>Lubomierz</v>
      </c>
      <c r="L250" s="15" t="str">
        <f t="shared" si="44"/>
        <v>ul. Gryfiogórska 6</v>
      </c>
      <c r="M250" s="25"/>
      <c r="N250" s="26"/>
      <c r="O250" s="26"/>
      <c r="P250" s="24" t="s">
        <v>117</v>
      </c>
      <c r="Q250" s="37" t="s">
        <v>59</v>
      </c>
      <c r="R250" s="38" t="s">
        <v>118</v>
      </c>
      <c r="S250" t="e">
        <f t="shared" si="49"/>
        <v>#N/A</v>
      </c>
    </row>
    <row r="251" spans="1:19">
      <c r="A251" s="16">
        <v>243</v>
      </c>
      <c r="B251" s="13" t="str">
        <f t="shared" si="40"/>
        <v>czwartek</v>
      </c>
      <c r="C251" s="12">
        <f t="shared" si="39"/>
        <v>4</v>
      </c>
      <c r="D251" s="14">
        <f t="shared" si="50"/>
        <v>45169</v>
      </c>
      <c r="E251" s="12">
        <f t="shared" si="45"/>
        <v>4</v>
      </c>
      <c r="F251" s="15" t="str">
        <f t="shared" si="41"/>
        <v>Apteka Przyjazna</v>
      </c>
      <c r="G251" s="12" t="b">
        <f t="shared" si="46"/>
        <v>0</v>
      </c>
      <c r="H251" s="12">
        <f t="shared" si="47"/>
        <v>8</v>
      </c>
      <c r="I251" s="21" t="b">
        <f t="shared" si="42"/>
        <v>0</v>
      </c>
      <c r="J251" s="15" t="str">
        <f t="shared" si="48"/>
        <v>Apteka Przyjazna</v>
      </c>
      <c r="K251" s="15" t="str">
        <f t="shared" si="43"/>
        <v>Lubomierz</v>
      </c>
      <c r="L251" s="15" t="str">
        <f t="shared" si="44"/>
        <v>ul. Gryfiogórska 6</v>
      </c>
      <c r="M251" s="25"/>
      <c r="N251" s="26"/>
      <c r="O251" s="29"/>
      <c r="P251" s="24" t="s">
        <v>117</v>
      </c>
      <c r="Q251" s="37" t="s">
        <v>59</v>
      </c>
      <c r="R251" s="38" t="s">
        <v>118</v>
      </c>
      <c r="S251" t="e">
        <f t="shared" si="49"/>
        <v>#N/A</v>
      </c>
    </row>
    <row r="252" spans="1:19">
      <c r="A252" s="16">
        <v>244</v>
      </c>
      <c r="B252" s="13" t="str">
        <f t="shared" si="40"/>
        <v>piątek</v>
      </c>
      <c r="C252" s="12">
        <f t="shared" si="39"/>
        <v>5</v>
      </c>
      <c r="D252" s="14">
        <f t="shared" si="50"/>
        <v>45170</v>
      </c>
      <c r="E252" s="12">
        <f t="shared" si="45"/>
        <v>4</v>
      </c>
      <c r="F252" s="15" t="str">
        <f t="shared" si="41"/>
        <v>Apteka Przyjazna</v>
      </c>
      <c r="G252" s="12" t="b">
        <f t="shared" si="46"/>
        <v>0</v>
      </c>
      <c r="H252" s="12">
        <f t="shared" si="47"/>
        <v>8</v>
      </c>
      <c r="I252" s="21" t="b">
        <f t="shared" si="42"/>
        <v>0</v>
      </c>
      <c r="J252" s="15" t="str">
        <f t="shared" si="48"/>
        <v>Apteka Przyjazna</v>
      </c>
      <c r="K252" s="15" t="str">
        <f t="shared" si="43"/>
        <v>Lubomierz</v>
      </c>
      <c r="L252" s="15" t="str">
        <f t="shared" si="44"/>
        <v>ul. Gryfiogórska 6</v>
      </c>
      <c r="M252" s="25"/>
      <c r="N252" s="26"/>
      <c r="O252" s="26"/>
      <c r="P252" s="24" t="s">
        <v>117</v>
      </c>
      <c r="Q252" s="37" t="s">
        <v>59</v>
      </c>
      <c r="R252" s="38" t="s">
        <v>118</v>
      </c>
      <c r="S252" t="e">
        <f t="shared" si="49"/>
        <v>#N/A</v>
      </c>
    </row>
    <row r="253" spans="1:19">
      <c r="A253" s="16">
        <v>245</v>
      </c>
      <c r="B253" s="13" t="str">
        <f t="shared" si="40"/>
        <v>sobota</v>
      </c>
      <c r="C253" s="12">
        <f t="shared" si="39"/>
        <v>6</v>
      </c>
      <c r="D253" s="14">
        <f t="shared" si="50"/>
        <v>45171</v>
      </c>
      <c r="E253" s="12">
        <f t="shared" si="45"/>
        <v>4</v>
      </c>
      <c r="F253" s="15" t="str">
        <f t="shared" si="41"/>
        <v>Apteka Przyjazna</v>
      </c>
      <c r="G253" s="12" t="b">
        <f t="shared" si="46"/>
        <v>0</v>
      </c>
      <c r="H253" s="12">
        <f t="shared" si="47"/>
        <v>8</v>
      </c>
      <c r="I253" s="21" t="b">
        <f t="shared" si="42"/>
        <v>0</v>
      </c>
      <c r="J253" s="15" t="str">
        <f t="shared" si="48"/>
        <v>Apteka Przyjazna</v>
      </c>
      <c r="K253" s="15" t="str">
        <f t="shared" si="43"/>
        <v>Lubomierz</v>
      </c>
      <c r="L253" s="15" t="str">
        <f t="shared" si="44"/>
        <v>ul. Gryfiogórska 6</v>
      </c>
      <c r="M253" s="25"/>
      <c r="N253" s="26"/>
      <c r="O253" s="29"/>
      <c r="P253" s="24" t="s">
        <v>117</v>
      </c>
      <c r="Q253" s="37" t="s">
        <v>59</v>
      </c>
      <c r="R253" s="38" t="s">
        <v>118</v>
      </c>
      <c r="S253" t="e">
        <f t="shared" si="49"/>
        <v>#N/A</v>
      </c>
    </row>
    <row r="254" spans="1:19">
      <c r="A254" s="16">
        <v>246</v>
      </c>
      <c r="B254" s="13" t="str">
        <f t="shared" si="40"/>
        <v>niedziela</v>
      </c>
      <c r="C254" s="12">
        <f t="shared" si="39"/>
        <v>7</v>
      </c>
      <c r="D254" s="14">
        <f t="shared" si="50"/>
        <v>45172</v>
      </c>
      <c r="E254" s="12">
        <f t="shared" si="45"/>
        <v>4</v>
      </c>
      <c r="F254" s="15" t="str">
        <f t="shared" si="41"/>
        <v>Apteka Przyjazna</v>
      </c>
      <c r="G254" s="12" t="b">
        <f t="shared" si="46"/>
        <v>0</v>
      </c>
      <c r="H254" s="12">
        <f t="shared" si="47"/>
        <v>8</v>
      </c>
      <c r="I254" s="21" t="b">
        <f t="shared" si="42"/>
        <v>0</v>
      </c>
      <c r="J254" s="15" t="str">
        <f t="shared" si="48"/>
        <v>Apteka Przyjazna</v>
      </c>
      <c r="K254" s="15" t="str">
        <f t="shared" si="43"/>
        <v>Lubomierz</v>
      </c>
      <c r="L254" s="15" t="str">
        <f t="shared" si="44"/>
        <v>ul. Gryfiogórska 6</v>
      </c>
      <c r="M254" s="25"/>
      <c r="N254" s="26"/>
      <c r="O254" s="29"/>
      <c r="P254" s="24" t="s">
        <v>117</v>
      </c>
      <c r="Q254" s="37" t="s">
        <v>59</v>
      </c>
      <c r="R254" s="38" t="s">
        <v>118</v>
      </c>
      <c r="S254" t="e">
        <f t="shared" si="49"/>
        <v>#N/A</v>
      </c>
    </row>
    <row r="255" spans="1:19" ht="15">
      <c r="A255" s="16">
        <v>247</v>
      </c>
      <c r="B255" s="13" t="str">
        <f t="shared" si="40"/>
        <v>poniedziałek</v>
      </c>
      <c r="C255" s="12">
        <f t="shared" si="39"/>
        <v>1</v>
      </c>
      <c r="D255" s="14">
        <f t="shared" si="50"/>
        <v>45173</v>
      </c>
      <c r="E255" s="12">
        <f t="shared" si="45"/>
        <v>5</v>
      </c>
      <c r="F255" s="15" t="str">
        <f t="shared" si="41"/>
        <v>Apteka Mixtura</v>
      </c>
      <c r="G255" s="12" t="b">
        <f t="shared" si="46"/>
        <v>0</v>
      </c>
      <c r="H255" s="12">
        <f t="shared" si="47"/>
        <v>8</v>
      </c>
      <c r="I255" s="21" t="b">
        <f t="shared" si="42"/>
        <v>0</v>
      </c>
      <c r="J255" s="15" t="str">
        <f t="shared" si="48"/>
        <v>Apteka Mixtura</v>
      </c>
      <c r="K255" s="15" t="str">
        <f t="shared" si="43"/>
        <v>Mirsk</v>
      </c>
      <c r="L255" s="15" t="str">
        <f t="shared" si="44"/>
        <v>pl. Wolności 35-36</v>
      </c>
      <c r="M255" s="25"/>
      <c r="N255" s="26"/>
      <c r="O255" s="27"/>
      <c r="P255" s="24" t="s">
        <v>117</v>
      </c>
      <c r="Q255" s="37" t="s">
        <v>59</v>
      </c>
      <c r="R255" s="38" t="s">
        <v>118</v>
      </c>
      <c r="S255" t="e">
        <f t="shared" si="49"/>
        <v>#N/A</v>
      </c>
    </row>
    <row r="256" spans="1:19" ht="15">
      <c r="A256" s="16">
        <v>248</v>
      </c>
      <c r="B256" s="13" t="str">
        <f t="shared" si="40"/>
        <v>wtorek</v>
      </c>
      <c r="C256" s="12">
        <f t="shared" si="39"/>
        <v>2</v>
      </c>
      <c r="D256" s="14">
        <f t="shared" si="50"/>
        <v>45174</v>
      </c>
      <c r="E256" s="12">
        <f t="shared" si="45"/>
        <v>5</v>
      </c>
      <c r="F256" s="15" t="str">
        <f t="shared" si="41"/>
        <v>Apteka Mixtura</v>
      </c>
      <c r="G256" s="12" t="b">
        <f t="shared" si="46"/>
        <v>0</v>
      </c>
      <c r="H256" s="12">
        <f t="shared" si="47"/>
        <v>8</v>
      </c>
      <c r="I256" s="21" t="b">
        <f t="shared" si="42"/>
        <v>0</v>
      </c>
      <c r="J256" s="15" t="str">
        <f t="shared" si="48"/>
        <v>Apteka Mixtura</v>
      </c>
      <c r="K256" s="15" t="str">
        <f t="shared" si="43"/>
        <v>Mirsk</v>
      </c>
      <c r="L256" s="15" t="str">
        <f t="shared" si="44"/>
        <v>pl. Wolności 35-36</v>
      </c>
      <c r="M256" s="25"/>
      <c r="N256" s="26"/>
      <c r="O256" s="28"/>
      <c r="P256" s="24" t="s">
        <v>117</v>
      </c>
      <c r="Q256" s="37" t="s">
        <v>59</v>
      </c>
      <c r="R256" s="38" t="s">
        <v>118</v>
      </c>
      <c r="S256" t="e">
        <f t="shared" si="49"/>
        <v>#N/A</v>
      </c>
    </row>
    <row r="257" spans="1:19">
      <c r="A257" s="16">
        <v>249</v>
      </c>
      <c r="B257" s="13" t="str">
        <f t="shared" si="40"/>
        <v>środa</v>
      </c>
      <c r="C257" s="12">
        <f t="shared" si="39"/>
        <v>3</v>
      </c>
      <c r="D257" s="14">
        <f t="shared" si="50"/>
        <v>45175</v>
      </c>
      <c r="E257" s="12">
        <f t="shared" si="45"/>
        <v>5</v>
      </c>
      <c r="F257" s="15" t="str">
        <f t="shared" si="41"/>
        <v>Apteka Mixtura</v>
      </c>
      <c r="G257" s="12" t="b">
        <f t="shared" si="46"/>
        <v>0</v>
      </c>
      <c r="H257" s="12">
        <f t="shared" si="47"/>
        <v>8</v>
      </c>
      <c r="I257" s="21" t="b">
        <f t="shared" si="42"/>
        <v>0</v>
      </c>
      <c r="J257" s="15" t="str">
        <f t="shared" si="48"/>
        <v>Apteka Mixtura</v>
      </c>
      <c r="K257" s="15" t="str">
        <f t="shared" si="43"/>
        <v>Mirsk</v>
      </c>
      <c r="L257" s="15" t="str">
        <f t="shared" si="44"/>
        <v>pl. Wolności 35-36</v>
      </c>
      <c r="M257" s="25"/>
      <c r="N257" s="26"/>
      <c r="O257" s="26"/>
      <c r="P257" s="24" t="s">
        <v>81</v>
      </c>
      <c r="Q257" s="37" t="s">
        <v>82</v>
      </c>
      <c r="R257" s="38" t="s">
        <v>83</v>
      </c>
      <c r="S257" t="e">
        <f t="shared" si="49"/>
        <v>#N/A</v>
      </c>
    </row>
    <row r="258" spans="1:19">
      <c r="A258" s="16">
        <v>250</v>
      </c>
      <c r="B258" s="13" t="str">
        <f t="shared" si="40"/>
        <v>czwartek</v>
      </c>
      <c r="C258" s="12">
        <f t="shared" si="39"/>
        <v>4</v>
      </c>
      <c r="D258" s="14">
        <f t="shared" si="50"/>
        <v>45176</v>
      </c>
      <c r="E258" s="12">
        <f t="shared" si="45"/>
        <v>5</v>
      </c>
      <c r="F258" s="15" t="str">
        <f t="shared" si="41"/>
        <v>Apteka Mixtura</v>
      </c>
      <c r="G258" s="12" t="b">
        <f t="shared" si="46"/>
        <v>0</v>
      </c>
      <c r="H258" s="12">
        <f t="shared" si="47"/>
        <v>8</v>
      </c>
      <c r="I258" s="21" t="b">
        <f t="shared" si="42"/>
        <v>0</v>
      </c>
      <c r="J258" s="15" t="str">
        <f t="shared" si="48"/>
        <v>Apteka Mixtura</v>
      </c>
      <c r="K258" s="15" t="str">
        <f t="shared" si="43"/>
        <v>Mirsk</v>
      </c>
      <c r="L258" s="15" t="str">
        <f t="shared" si="44"/>
        <v>pl. Wolności 35-36</v>
      </c>
      <c r="M258" s="25"/>
      <c r="N258" s="26"/>
      <c r="O258" s="29"/>
      <c r="P258" s="24" t="s">
        <v>81</v>
      </c>
      <c r="Q258" s="37" t="s">
        <v>82</v>
      </c>
      <c r="R258" s="38" t="s">
        <v>83</v>
      </c>
      <c r="S258" t="e">
        <f t="shared" si="49"/>
        <v>#N/A</v>
      </c>
    </row>
    <row r="259" spans="1:19">
      <c r="A259" s="16">
        <v>251</v>
      </c>
      <c r="B259" s="13" t="str">
        <f t="shared" si="40"/>
        <v>piątek</v>
      </c>
      <c r="C259" s="12">
        <f t="shared" si="39"/>
        <v>5</v>
      </c>
      <c r="D259" s="14">
        <f t="shared" si="50"/>
        <v>45177</v>
      </c>
      <c r="E259" s="12">
        <f t="shared" si="45"/>
        <v>5</v>
      </c>
      <c r="F259" s="15" t="str">
        <f t="shared" si="41"/>
        <v>Apteka Mixtura</v>
      </c>
      <c r="G259" s="12" t="b">
        <f t="shared" si="46"/>
        <v>0</v>
      </c>
      <c r="H259" s="12">
        <f t="shared" si="47"/>
        <v>8</v>
      </c>
      <c r="I259" s="21" t="b">
        <f t="shared" si="42"/>
        <v>0</v>
      </c>
      <c r="J259" s="15" t="str">
        <f t="shared" si="48"/>
        <v>Apteka Mixtura</v>
      </c>
      <c r="K259" s="15" t="str">
        <f t="shared" si="43"/>
        <v>Mirsk</v>
      </c>
      <c r="L259" s="15" t="str">
        <f t="shared" si="44"/>
        <v>pl. Wolności 35-36</v>
      </c>
      <c r="M259" s="25"/>
      <c r="N259" s="26"/>
      <c r="O259" s="26"/>
      <c r="P259" s="24" t="s">
        <v>81</v>
      </c>
      <c r="Q259" s="37" t="s">
        <v>82</v>
      </c>
      <c r="R259" s="38" t="s">
        <v>83</v>
      </c>
      <c r="S259" t="e">
        <f t="shared" si="49"/>
        <v>#N/A</v>
      </c>
    </row>
    <row r="260" spans="1:19">
      <c r="A260" s="16">
        <v>252</v>
      </c>
      <c r="B260" s="13" t="str">
        <f t="shared" si="40"/>
        <v>sobota</v>
      </c>
      <c r="C260" s="12">
        <f t="shared" ref="C260:C323" si="51">WEEKDAY(D260,2)</f>
        <v>6</v>
      </c>
      <c r="D260" s="14">
        <f t="shared" si="50"/>
        <v>45178</v>
      </c>
      <c r="E260" s="12">
        <f t="shared" si="45"/>
        <v>5</v>
      </c>
      <c r="F260" s="15" t="str">
        <f t="shared" si="41"/>
        <v>Apteka Mixtura</v>
      </c>
      <c r="G260" s="12" t="b">
        <f t="shared" si="46"/>
        <v>0</v>
      </c>
      <c r="H260" s="12">
        <f t="shared" si="47"/>
        <v>8</v>
      </c>
      <c r="I260" s="21" t="b">
        <f t="shared" si="42"/>
        <v>0</v>
      </c>
      <c r="J260" s="15" t="str">
        <f t="shared" si="48"/>
        <v>Apteka Mixtura</v>
      </c>
      <c r="K260" s="15" t="str">
        <f t="shared" si="43"/>
        <v>Mirsk</v>
      </c>
      <c r="L260" s="15" t="str">
        <f t="shared" si="44"/>
        <v>pl. Wolności 35-36</v>
      </c>
      <c r="M260" s="25"/>
      <c r="N260" s="26"/>
      <c r="O260" s="29"/>
      <c r="P260" s="24" t="s">
        <v>81</v>
      </c>
      <c r="Q260" s="37" t="s">
        <v>82</v>
      </c>
      <c r="R260" s="38" t="s">
        <v>83</v>
      </c>
      <c r="S260" t="e">
        <f t="shared" si="49"/>
        <v>#N/A</v>
      </c>
    </row>
    <row r="261" spans="1:19">
      <c r="A261" s="16">
        <v>253</v>
      </c>
      <c r="B261" s="13" t="str">
        <f t="shared" si="40"/>
        <v>niedziela</v>
      </c>
      <c r="C261" s="12">
        <f t="shared" si="51"/>
        <v>7</v>
      </c>
      <c r="D261" s="14">
        <f t="shared" si="50"/>
        <v>45179</v>
      </c>
      <c r="E261" s="12">
        <f t="shared" si="45"/>
        <v>5</v>
      </c>
      <c r="F261" s="15" t="str">
        <f t="shared" si="41"/>
        <v>Apteka Mixtura</v>
      </c>
      <c r="G261" s="12" t="b">
        <f t="shared" si="46"/>
        <v>0</v>
      </c>
      <c r="H261" s="12">
        <f t="shared" si="47"/>
        <v>8</v>
      </c>
      <c r="I261" s="21" t="b">
        <f t="shared" si="42"/>
        <v>0</v>
      </c>
      <c r="J261" s="15" t="str">
        <f t="shared" si="48"/>
        <v>Apteka Mixtura</v>
      </c>
      <c r="K261" s="15" t="str">
        <f t="shared" si="43"/>
        <v>Mirsk</v>
      </c>
      <c r="L261" s="15" t="str">
        <f t="shared" si="44"/>
        <v>pl. Wolności 35-36</v>
      </c>
      <c r="M261" s="25"/>
      <c r="N261" s="26"/>
      <c r="O261" s="29"/>
      <c r="P261" s="24" t="s">
        <v>81</v>
      </c>
      <c r="Q261" s="37" t="s">
        <v>82</v>
      </c>
      <c r="R261" s="38" t="s">
        <v>83</v>
      </c>
      <c r="S261" t="e">
        <f t="shared" si="49"/>
        <v>#N/A</v>
      </c>
    </row>
    <row r="262" spans="1:19" ht="15">
      <c r="A262" s="16">
        <v>254</v>
      </c>
      <c r="B262" s="13" t="str">
        <f t="shared" si="40"/>
        <v>poniedziałek</v>
      </c>
      <c r="C262" s="12">
        <f t="shared" si="51"/>
        <v>1</v>
      </c>
      <c r="D262" s="14">
        <f t="shared" si="50"/>
        <v>45180</v>
      </c>
      <c r="E262" s="47">
        <v>7</v>
      </c>
      <c r="F262" s="15" t="str">
        <f t="shared" si="41"/>
        <v>Apteka Nowa Apteka pod Gryfem</v>
      </c>
      <c r="G262" s="12" t="b">
        <f t="shared" si="46"/>
        <v>0</v>
      </c>
      <c r="H262" s="12">
        <f t="shared" si="47"/>
        <v>8</v>
      </c>
      <c r="I262" s="21" t="b">
        <f t="shared" si="42"/>
        <v>0</v>
      </c>
      <c r="J262" s="15" t="str">
        <f t="shared" si="48"/>
        <v>Apteka Nowa Apteka pod Gryfem</v>
      </c>
      <c r="K262" s="15" t="str">
        <f t="shared" si="43"/>
        <v>Gryfów Śląski</v>
      </c>
      <c r="L262" s="15" t="str">
        <f t="shared" si="44"/>
        <v>ul. Jeleniogórska 5</v>
      </c>
      <c r="M262" s="25"/>
      <c r="N262" s="26"/>
      <c r="O262" s="27"/>
      <c r="P262" s="24" t="s">
        <v>81</v>
      </c>
      <c r="Q262" s="37" t="s">
        <v>82</v>
      </c>
      <c r="R262" s="38" t="s">
        <v>83</v>
      </c>
      <c r="S262" t="e">
        <f t="shared" si="49"/>
        <v>#N/A</v>
      </c>
    </row>
    <row r="263" spans="1:19" ht="15">
      <c r="A263" s="16">
        <v>255</v>
      </c>
      <c r="B263" s="13" t="str">
        <f t="shared" si="40"/>
        <v>wtorek</v>
      </c>
      <c r="C263" s="12">
        <f t="shared" si="51"/>
        <v>2</v>
      </c>
      <c r="D263" s="14">
        <f t="shared" si="50"/>
        <v>45181</v>
      </c>
      <c r="E263" s="12">
        <f t="shared" si="45"/>
        <v>7</v>
      </c>
      <c r="F263" s="15" t="str">
        <f t="shared" si="41"/>
        <v>Apteka Nowa Apteka pod Gryfem</v>
      </c>
      <c r="G263" s="12" t="b">
        <f t="shared" si="46"/>
        <v>0</v>
      </c>
      <c r="H263" s="12">
        <f t="shared" si="47"/>
        <v>8</v>
      </c>
      <c r="I263" s="21" t="b">
        <f t="shared" si="42"/>
        <v>0</v>
      </c>
      <c r="J263" s="15" t="str">
        <f t="shared" si="48"/>
        <v>Apteka Nowa Apteka pod Gryfem</v>
      </c>
      <c r="K263" s="15" t="str">
        <f t="shared" si="43"/>
        <v>Gryfów Śląski</v>
      </c>
      <c r="L263" s="15" t="str">
        <f t="shared" si="44"/>
        <v>ul. Jeleniogórska 5</v>
      </c>
      <c r="M263" s="25"/>
      <c r="N263" s="26"/>
      <c r="O263" s="28"/>
      <c r="P263" s="24" t="s">
        <v>81</v>
      </c>
      <c r="Q263" s="37" t="s">
        <v>82</v>
      </c>
      <c r="R263" s="38" t="s">
        <v>83</v>
      </c>
      <c r="S263" t="e">
        <f t="shared" si="49"/>
        <v>#N/A</v>
      </c>
    </row>
    <row r="264" spans="1:19">
      <c r="A264" s="16">
        <v>256</v>
      </c>
      <c r="B264" s="13" t="str">
        <f t="shared" si="40"/>
        <v>środa</v>
      </c>
      <c r="C264" s="12">
        <f t="shared" si="51"/>
        <v>3</v>
      </c>
      <c r="D264" s="14">
        <f t="shared" si="50"/>
        <v>45182</v>
      </c>
      <c r="E264" s="12">
        <f t="shared" si="45"/>
        <v>7</v>
      </c>
      <c r="F264" s="15" t="str">
        <f t="shared" si="41"/>
        <v>Apteka Nowa Apteka pod Gryfem</v>
      </c>
      <c r="G264" s="12" t="b">
        <f t="shared" si="46"/>
        <v>0</v>
      </c>
      <c r="H264" s="12">
        <f t="shared" si="47"/>
        <v>8</v>
      </c>
      <c r="I264" s="21" t="b">
        <f t="shared" si="42"/>
        <v>0</v>
      </c>
      <c r="J264" s="15" t="str">
        <f t="shared" si="48"/>
        <v>Apteka Nowa Apteka pod Gryfem</v>
      </c>
      <c r="K264" s="15" t="str">
        <f t="shared" si="43"/>
        <v>Gryfów Śląski</v>
      </c>
      <c r="L264" s="15" t="str">
        <f t="shared" si="44"/>
        <v>ul. Jeleniogórska 5</v>
      </c>
      <c r="M264" s="25"/>
      <c r="N264" s="26"/>
      <c r="O264" s="26"/>
      <c r="P264" s="24" t="s">
        <v>54</v>
      </c>
      <c r="Q264" s="37" t="s">
        <v>55</v>
      </c>
      <c r="R264" s="38" t="s">
        <v>56</v>
      </c>
      <c r="S264" t="e">
        <f t="shared" si="49"/>
        <v>#N/A</v>
      </c>
    </row>
    <row r="265" spans="1:19">
      <c r="A265" s="16">
        <v>257</v>
      </c>
      <c r="B265" s="13" t="str">
        <f t="shared" ref="B265:B328" si="52">VLOOKUP(C265,$W$8:$X$14,2)</f>
        <v>czwartek</v>
      </c>
      <c r="C265" s="12">
        <f t="shared" si="51"/>
        <v>4</v>
      </c>
      <c r="D265" s="14">
        <f t="shared" si="50"/>
        <v>45183</v>
      </c>
      <c r="E265" s="12">
        <f t="shared" si="45"/>
        <v>7</v>
      </c>
      <c r="F265" s="15" t="str">
        <f t="shared" ref="F265:F328" si="53">VLOOKUP(E265,$M$385:$R$397,4)</f>
        <v>Apteka Nowa Apteka pod Gryfem</v>
      </c>
      <c r="G265" s="12" t="b">
        <f t="shared" si="46"/>
        <v>0</v>
      </c>
      <c r="H265" s="12">
        <f t="shared" si="47"/>
        <v>8</v>
      </c>
      <c r="I265" s="21" t="b">
        <f t="shared" ref="I265:I328" si="54">IF(G265=TRUE,VLOOKUP(H265,$M$406:$R$418,4))</f>
        <v>0</v>
      </c>
      <c r="J265" s="15" t="str">
        <f t="shared" si="48"/>
        <v>Apteka Nowa Apteka pod Gryfem</v>
      </c>
      <c r="K265" s="15" t="str">
        <f t="shared" ref="K265:K328" si="55">IF($G265=FALSE,LOOKUP($E265,$M$385:$M$397,$Q$385:$Q$397),LOOKUP($H265,$M$406:$M$418,$Q$406:$Q$418))</f>
        <v>Gryfów Śląski</v>
      </c>
      <c r="L265" s="15" t="str">
        <f t="shared" ref="L265:L328" si="56">IF($G265=FALSE,LOOKUP($E265,$M$385:$M$397,$R$385:$R$397),LOOKUP($H265,$M$406:$M$418,$R$406:$R$418))</f>
        <v>ul. Jeleniogórska 5</v>
      </c>
      <c r="M265" s="25"/>
      <c r="N265" s="26"/>
      <c r="O265" s="29"/>
      <c r="P265" s="24" t="s">
        <v>54</v>
      </c>
      <c r="Q265" s="37" t="s">
        <v>55</v>
      </c>
      <c r="R265" s="38" t="s">
        <v>56</v>
      </c>
      <c r="S265" t="e">
        <f t="shared" si="49"/>
        <v>#N/A</v>
      </c>
    </row>
    <row r="266" spans="1:19">
      <c r="A266" s="16">
        <v>258</v>
      </c>
      <c r="B266" s="13" t="str">
        <f t="shared" si="52"/>
        <v>piątek</v>
      </c>
      <c r="C266" s="12">
        <f t="shared" si="51"/>
        <v>5</v>
      </c>
      <c r="D266" s="14">
        <f t="shared" si="50"/>
        <v>45184</v>
      </c>
      <c r="E266" s="12">
        <f t="shared" ref="E266:E329" si="57">IF(C266&lt;&gt;1,E265,IF(E265+1&gt;$D$2,1,E265+1))</f>
        <v>7</v>
      </c>
      <c r="F266" s="15" t="str">
        <f t="shared" si="53"/>
        <v>Apteka Nowa Apteka pod Gryfem</v>
      </c>
      <c r="G266" s="12" t="b">
        <f t="shared" ref="G266:G329" si="58">TRUE=(OR(D266=$W$19,D266=$W$20,D266=$W$27,D266=$W$28,D266=$W$29))</f>
        <v>0</v>
      </c>
      <c r="H266" s="12">
        <f t="shared" ref="H266:H329" si="59">IF(G266=TRUE,IF(H265+1&gt;$D$4,1,H265+1),H265)</f>
        <v>8</v>
      </c>
      <c r="I266" s="21" t="b">
        <f t="shared" si="54"/>
        <v>0</v>
      </c>
      <c r="J266" s="15" t="str">
        <f t="shared" ref="J266:J329" si="60">IF(G266=FALSE,F266,I266)</f>
        <v>Apteka Nowa Apteka pod Gryfem</v>
      </c>
      <c r="K266" s="15" t="str">
        <f t="shared" si="55"/>
        <v>Gryfów Śląski</v>
      </c>
      <c r="L266" s="15" t="str">
        <f t="shared" si="56"/>
        <v>ul. Jeleniogórska 5</v>
      </c>
      <c r="M266" s="25"/>
      <c r="N266" s="26"/>
      <c r="O266" s="26"/>
      <c r="P266" s="24" t="s">
        <v>54</v>
      </c>
      <c r="Q266" s="37" t="s">
        <v>55</v>
      </c>
      <c r="R266" s="38" t="s">
        <v>56</v>
      </c>
      <c r="S266" t="e">
        <f t="shared" ref="S266:S329" si="61">_xlfn.IFS(J266=P266,"OK")</f>
        <v>#N/A</v>
      </c>
    </row>
    <row r="267" spans="1:19">
      <c r="A267" s="16">
        <v>259</v>
      </c>
      <c r="B267" s="13" t="str">
        <f t="shared" si="52"/>
        <v>sobota</v>
      </c>
      <c r="C267" s="12">
        <f t="shared" si="51"/>
        <v>6</v>
      </c>
      <c r="D267" s="14">
        <f t="shared" ref="D267:D330" si="62">D266+1</f>
        <v>45185</v>
      </c>
      <c r="E267" s="12">
        <f t="shared" si="57"/>
        <v>7</v>
      </c>
      <c r="F267" s="15" t="str">
        <f t="shared" si="53"/>
        <v>Apteka Nowa Apteka pod Gryfem</v>
      </c>
      <c r="G267" s="12" t="b">
        <f t="shared" si="58"/>
        <v>0</v>
      </c>
      <c r="H267" s="12">
        <f t="shared" si="59"/>
        <v>8</v>
      </c>
      <c r="I267" s="21" t="b">
        <f t="shared" si="54"/>
        <v>0</v>
      </c>
      <c r="J267" s="15" t="str">
        <f t="shared" si="60"/>
        <v>Apteka Nowa Apteka pod Gryfem</v>
      </c>
      <c r="K267" s="15" t="str">
        <f t="shared" si="55"/>
        <v>Gryfów Śląski</v>
      </c>
      <c r="L267" s="15" t="str">
        <f t="shared" si="56"/>
        <v>ul. Jeleniogórska 5</v>
      </c>
      <c r="M267" s="25"/>
      <c r="N267" s="26"/>
      <c r="O267" s="29"/>
      <c r="P267" s="24" t="s">
        <v>54</v>
      </c>
      <c r="Q267" s="37" t="s">
        <v>55</v>
      </c>
      <c r="R267" s="38" t="s">
        <v>56</v>
      </c>
      <c r="S267" t="e">
        <f t="shared" si="61"/>
        <v>#N/A</v>
      </c>
    </row>
    <row r="268" spans="1:19">
      <c r="A268" s="16">
        <v>260</v>
      </c>
      <c r="B268" s="13" t="str">
        <f t="shared" si="52"/>
        <v>niedziela</v>
      </c>
      <c r="C268" s="12">
        <f t="shared" si="51"/>
        <v>7</v>
      </c>
      <c r="D268" s="14">
        <f t="shared" si="62"/>
        <v>45186</v>
      </c>
      <c r="E268" s="12">
        <f t="shared" si="57"/>
        <v>7</v>
      </c>
      <c r="F268" s="15" t="str">
        <f t="shared" si="53"/>
        <v>Apteka Nowa Apteka pod Gryfem</v>
      </c>
      <c r="G268" s="12" t="b">
        <f t="shared" si="58"/>
        <v>0</v>
      </c>
      <c r="H268" s="12">
        <f t="shared" si="59"/>
        <v>8</v>
      </c>
      <c r="I268" s="21" t="b">
        <f t="shared" si="54"/>
        <v>0</v>
      </c>
      <c r="J268" s="15" t="str">
        <f t="shared" si="60"/>
        <v>Apteka Nowa Apteka pod Gryfem</v>
      </c>
      <c r="K268" s="15" t="str">
        <f t="shared" si="55"/>
        <v>Gryfów Śląski</v>
      </c>
      <c r="L268" s="15" t="str">
        <f t="shared" si="56"/>
        <v>ul. Jeleniogórska 5</v>
      </c>
      <c r="M268" s="25"/>
      <c r="N268" s="26"/>
      <c r="O268" s="29"/>
      <c r="P268" s="24" t="s">
        <v>54</v>
      </c>
      <c r="Q268" s="37" t="s">
        <v>55</v>
      </c>
      <c r="R268" s="38" t="s">
        <v>56</v>
      </c>
      <c r="S268" t="e">
        <f t="shared" si="61"/>
        <v>#N/A</v>
      </c>
    </row>
    <row r="269" spans="1:19" ht="15">
      <c r="A269" s="16">
        <v>261</v>
      </c>
      <c r="B269" s="13" t="str">
        <f t="shared" si="52"/>
        <v>poniedziałek</v>
      </c>
      <c r="C269" s="12">
        <f t="shared" si="51"/>
        <v>1</v>
      </c>
      <c r="D269" s="14">
        <f t="shared" si="62"/>
        <v>45187</v>
      </c>
      <c r="E269" s="12">
        <f t="shared" si="57"/>
        <v>8</v>
      </c>
      <c r="F269" s="15" t="str">
        <f t="shared" si="53"/>
        <v>Apteka Remedium</v>
      </c>
      <c r="G269" s="12" t="b">
        <f t="shared" si="58"/>
        <v>0</v>
      </c>
      <c r="H269" s="12">
        <f t="shared" si="59"/>
        <v>8</v>
      </c>
      <c r="I269" s="21" t="b">
        <f t="shared" si="54"/>
        <v>0</v>
      </c>
      <c r="J269" s="15" t="str">
        <f t="shared" si="60"/>
        <v>Apteka Remedium</v>
      </c>
      <c r="K269" s="15" t="str">
        <f t="shared" si="55"/>
        <v>Gryfów Śląski</v>
      </c>
      <c r="L269" s="15" t="str">
        <f t="shared" si="56"/>
        <v>ul. Malownicza 1</v>
      </c>
      <c r="M269" s="25"/>
      <c r="N269" s="26"/>
      <c r="O269" s="27"/>
      <c r="P269" s="24" t="s">
        <v>54</v>
      </c>
      <c r="Q269" s="37" t="s">
        <v>55</v>
      </c>
      <c r="R269" s="38" t="s">
        <v>56</v>
      </c>
      <c r="S269" t="e">
        <f t="shared" si="61"/>
        <v>#N/A</v>
      </c>
    </row>
    <row r="270" spans="1:19" ht="15">
      <c r="A270" s="16">
        <v>262</v>
      </c>
      <c r="B270" s="13" t="str">
        <f t="shared" si="52"/>
        <v>wtorek</v>
      </c>
      <c r="C270" s="12">
        <f t="shared" si="51"/>
        <v>2</v>
      </c>
      <c r="D270" s="14">
        <f t="shared" si="62"/>
        <v>45188</v>
      </c>
      <c r="E270" s="12">
        <f t="shared" si="57"/>
        <v>8</v>
      </c>
      <c r="F270" s="15" t="str">
        <f t="shared" si="53"/>
        <v>Apteka Remedium</v>
      </c>
      <c r="G270" s="12" t="b">
        <f t="shared" si="58"/>
        <v>0</v>
      </c>
      <c r="H270" s="12">
        <f t="shared" si="59"/>
        <v>8</v>
      </c>
      <c r="I270" s="21" t="b">
        <f t="shared" si="54"/>
        <v>0</v>
      </c>
      <c r="J270" s="15" t="str">
        <f t="shared" si="60"/>
        <v>Apteka Remedium</v>
      </c>
      <c r="K270" s="15" t="str">
        <f t="shared" si="55"/>
        <v>Gryfów Śląski</v>
      </c>
      <c r="L270" s="15" t="str">
        <f t="shared" si="56"/>
        <v>ul. Malownicza 1</v>
      </c>
      <c r="M270" s="25"/>
      <c r="N270" s="26"/>
      <c r="O270" s="28"/>
      <c r="P270" s="24" t="s">
        <v>54</v>
      </c>
      <c r="Q270" s="37" t="s">
        <v>55</v>
      </c>
      <c r="R270" s="38" t="s">
        <v>56</v>
      </c>
      <c r="S270" t="e">
        <f t="shared" si="61"/>
        <v>#N/A</v>
      </c>
    </row>
    <row r="271" spans="1:19">
      <c r="A271" s="16">
        <v>263</v>
      </c>
      <c r="B271" s="13" t="str">
        <f t="shared" si="52"/>
        <v>środa</v>
      </c>
      <c r="C271" s="12">
        <f t="shared" si="51"/>
        <v>3</v>
      </c>
      <c r="D271" s="14">
        <f t="shared" si="62"/>
        <v>45189</v>
      </c>
      <c r="E271" s="12">
        <f t="shared" si="57"/>
        <v>8</v>
      </c>
      <c r="F271" s="15" t="str">
        <f t="shared" si="53"/>
        <v>Apteka Remedium</v>
      </c>
      <c r="G271" s="12" t="b">
        <f t="shared" si="58"/>
        <v>0</v>
      </c>
      <c r="H271" s="12">
        <f t="shared" si="59"/>
        <v>8</v>
      </c>
      <c r="I271" s="21" t="b">
        <f t="shared" si="54"/>
        <v>0</v>
      </c>
      <c r="J271" s="15" t="str">
        <f t="shared" si="60"/>
        <v>Apteka Remedium</v>
      </c>
      <c r="K271" s="15" t="str">
        <f t="shared" si="55"/>
        <v>Gryfów Śląski</v>
      </c>
      <c r="L271" s="15" t="str">
        <f t="shared" si="56"/>
        <v>ul. Malownicza 1</v>
      </c>
      <c r="M271" s="25"/>
      <c r="N271" s="26"/>
      <c r="O271" s="26"/>
      <c r="P271" s="24" t="s">
        <v>75</v>
      </c>
      <c r="Q271" s="37" t="s">
        <v>76</v>
      </c>
      <c r="R271" s="38" t="s">
        <v>77</v>
      </c>
      <c r="S271" t="e">
        <f t="shared" si="61"/>
        <v>#N/A</v>
      </c>
    </row>
    <row r="272" spans="1:19">
      <c r="A272" s="16">
        <v>264</v>
      </c>
      <c r="B272" s="13" t="str">
        <f t="shared" si="52"/>
        <v>czwartek</v>
      </c>
      <c r="C272" s="12">
        <f t="shared" si="51"/>
        <v>4</v>
      </c>
      <c r="D272" s="14">
        <f t="shared" si="62"/>
        <v>45190</v>
      </c>
      <c r="E272" s="12">
        <f t="shared" si="57"/>
        <v>8</v>
      </c>
      <c r="F272" s="15" t="str">
        <f t="shared" si="53"/>
        <v>Apteka Remedium</v>
      </c>
      <c r="G272" s="12" t="b">
        <f t="shared" si="58"/>
        <v>0</v>
      </c>
      <c r="H272" s="12">
        <f t="shared" si="59"/>
        <v>8</v>
      </c>
      <c r="I272" s="21" t="b">
        <f t="shared" si="54"/>
        <v>0</v>
      </c>
      <c r="J272" s="15" t="str">
        <f t="shared" si="60"/>
        <v>Apteka Remedium</v>
      </c>
      <c r="K272" s="15" t="str">
        <f t="shared" si="55"/>
        <v>Gryfów Śląski</v>
      </c>
      <c r="L272" s="15" t="str">
        <f t="shared" si="56"/>
        <v>ul. Malownicza 1</v>
      </c>
      <c r="M272" s="25"/>
      <c r="N272" s="26"/>
      <c r="O272" s="29"/>
      <c r="P272" s="24" t="s">
        <v>75</v>
      </c>
      <c r="Q272" s="37" t="s">
        <v>76</v>
      </c>
      <c r="R272" s="38" t="s">
        <v>77</v>
      </c>
      <c r="S272" t="e">
        <f t="shared" si="61"/>
        <v>#N/A</v>
      </c>
    </row>
    <row r="273" spans="1:19">
      <c r="A273" s="16">
        <v>265</v>
      </c>
      <c r="B273" s="13" t="str">
        <f t="shared" si="52"/>
        <v>piątek</v>
      </c>
      <c r="C273" s="12">
        <f t="shared" si="51"/>
        <v>5</v>
      </c>
      <c r="D273" s="14">
        <f t="shared" si="62"/>
        <v>45191</v>
      </c>
      <c r="E273" s="12">
        <f t="shared" si="57"/>
        <v>8</v>
      </c>
      <c r="F273" s="15" t="str">
        <f t="shared" si="53"/>
        <v>Apteka Remedium</v>
      </c>
      <c r="G273" s="12" t="b">
        <f t="shared" si="58"/>
        <v>0</v>
      </c>
      <c r="H273" s="12">
        <f t="shared" si="59"/>
        <v>8</v>
      </c>
      <c r="I273" s="21" t="b">
        <f t="shared" si="54"/>
        <v>0</v>
      </c>
      <c r="J273" s="15" t="str">
        <f t="shared" si="60"/>
        <v>Apteka Remedium</v>
      </c>
      <c r="K273" s="15" t="str">
        <f t="shared" si="55"/>
        <v>Gryfów Śląski</v>
      </c>
      <c r="L273" s="15" t="str">
        <f t="shared" si="56"/>
        <v>ul. Malownicza 1</v>
      </c>
      <c r="M273" s="25"/>
      <c r="N273" s="26"/>
      <c r="O273" s="26"/>
      <c r="P273" s="24" t="s">
        <v>75</v>
      </c>
      <c r="Q273" s="37" t="s">
        <v>76</v>
      </c>
      <c r="R273" s="38" t="s">
        <v>77</v>
      </c>
      <c r="S273" t="e">
        <f t="shared" si="61"/>
        <v>#N/A</v>
      </c>
    </row>
    <row r="274" spans="1:19">
      <c r="A274" s="16">
        <v>266</v>
      </c>
      <c r="B274" s="13" t="str">
        <f t="shared" si="52"/>
        <v>sobota</v>
      </c>
      <c r="C274" s="12">
        <f t="shared" si="51"/>
        <v>6</v>
      </c>
      <c r="D274" s="14">
        <f t="shared" si="62"/>
        <v>45192</v>
      </c>
      <c r="E274" s="12">
        <f t="shared" si="57"/>
        <v>8</v>
      </c>
      <c r="F274" s="15" t="str">
        <f t="shared" si="53"/>
        <v>Apteka Remedium</v>
      </c>
      <c r="G274" s="12" t="b">
        <f t="shared" si="58"/>
        <v>0</v>
      </c>
      <c r="H274" s="12">
        <f t="shared" si="59"/>
        <v>8</v>
      </c>
      <c r="I274" s="21" t="b">
        <f t="shared" si="54"/>
        <v>0</v>
      </c>
      <c r="J274" s="15" t="str">
        <f t="shared" si="60"/>
        <v>Apteka Remedium</v>
      </c>
      <c r="K274" s="15" t="str">
        <f t="shared" si="55"/>
        <v>Gryfów Śląski</v>
      </c>
      <c r="L274" s="15" t="str">
        <f t="shared" si="56"/>
        <v>ul. Malownicza 1</v>
      </c>
      <c r="M274" s="25"/>
      <c r="N274" s="26"/>
      <c r="O274" s="29"/>
      <c r="P274" s="24" t="s">
        <v>75</v>
      </c>
      <c r="Q274" s="37" t="s">
        <v>76</v>
      </c>
      <c r="R274" s="38" t="s">
        <v>77</v>
      </c>
      <c r="S274" t="e">
        <f t="shared" si="61"/>
        <v>#N/A</v>
      </c>
    </row>
    <row r="275" spans="1:19">
      <c r="A275" s="16">
        <v>267</v>
      </c>
      <c r="B275" s="13" t="str">
        <f t="shared" si="52"/>
        <v>niedziela</v>
      </c>
      <c r="C275" s="12">
        <f t="shared" si="51"/>
        <v>7</v>
      </c>
      <c r="D275" s="14">
        <f t="shared" si="62"/>
        <v>45193</v>
      </c>
      <c r="E275" s="12">
        <f t="shared" si="57"/>
        <v>8</v>
      </c>
      <c r="F275" s="15" t="str">
        <f t="shared" si="53"/>
        <v>Apteka Remedium</v>
      </c>
      <c r="G275" s="12" t="b">
        <f t="shared" si="58"/>
        <v>0</v>
      </c>
      <c r="H275" s="12">
        <f t="shared" si="59"/>
        <v>8</v>
      </c>
      <c r="I275" s="21" t="b">
        <f t="shared" si="54"/>
        <v>0</v>
      </c>
      <c r="J275" s="15" t="str">
        <f t="shared" si="60"/>
        <v>Apteka Remedium</v>
      </c>
      <c r="K275" s="15" t="str">
        <f t="shared" si="55"/>
        <v>Gryfów Śląski</v>
      </c>
      <c r="L275" s="15" t="str">
        <f t="shared" si="56"/>
        <v>ul. Malownicza 1</v>
      </c>
      <c r="M275" s="25"/>
      <c r="N275" s="26"/>
      <c r="O275" s="29"/>
      <c r="P275" s="24" t="s">
        <v>75</v>
      </c>
      <c r="Q275" s="37" t="s">
        <v>76</v>
      </c>
      <c r="R275" s="38" t="s">
        <v>77</v>
      </c>
      <c r="S275" t="e">
        <f t="shared" si="61"/>
        <v>#N/A</v>
      </c>
    </row>
    <row r="276" spans="1:19" ht="15">
      <c r="A276" s="16">
        <v>268</v>
      </c>
      <c r="B276" s="13" t="str">
        <f t="shared" si="52"/>
        <v>poniedziałek</v>
      </c>
      <c r="C276" s="12">
        <f t="shared" si="51"/>
        <v>1</v>
      </c>
      <c r="D276" s="14">
        <f t="shared" si="62"/>
        <v>45194</v>
      </c>
      <c r="E276" s="12">
        <f t="shared" si="57"/>
        <v>9</v>
      </c>
      <c r="F276" s="15" t="str">
        <f t="shared" si="53"/>
        <v>Apteka Nowa Apteka pod Gryfem'</v>
      </c>
      <c r="G276" s="12" t="b">
        <f t="shared" si="58"/>
        <v>0</v>
      </c>
      <c r="H276" s="12">
        <f t="shared" si="59"/>
        <v>8</v>
      </c>
      <c r="I276" s="21" t="b">
        <f t="shared" si="54"/>
        <v>0</v>
      </c>
      <c r="J276" s="15" t="str">
        <f t="shared" si="60"/>
        <v>Apteka Nowa Apteka pod Gryfem'</v>
      </c>
      <c r="K276" s="15" t="str">
        <f t="shared" si="55"/>
        <v>Gryfów Śląski</v>
      </c>
      <c r="L276" s="15" t="str">
        <f t="shared" si="56"/>
        <v>ul. Jeleniogórska 5</v>
      </c>
      <c r="M276" s="25"/>
      <c r="N276" s="26"/>
      <c r="O276" s="27"/>
      <c r="P276" s="24" t="s">
        <v>75</v>
      </c>
      <c r="Q276" s="37" t="s">
        <v>76</v>
      </c>
      <c r="R276" s="38" t="s">
        <v>77</v>
      </c>
      <c r="S276" t="e">
        <f t="shared" si="61"/>
        <v>#N/A</v>
      </c>
    </row>
    <row r="277" spans="1:19" ht="15">
      <c r="A277" s="16">
        <v>269</v>
      </c>
      <c r="B277" s="13" t="str">
        <f t="shared" si="52"/>
        <v>wtorek</v>
      </c>
      <c r="C277" s="12">
        <f t="shared" si="51"/>
        <v>2</v>
      </c>
      <c r="D277" s="14">
        <f t="shared" si="62"/>
        <v>45195</v>
      </c>
      <c r="E277" s="12">
        <f t="shared" si="57"/>
        <v>9</v>
      </c>
      <c r="F277" s="15" t="str">
        <f t="shared" si="53"/>
        <v>Apteka Nowa Apteka pod Gryfem'</v>
      </c>
      <c r="G277" s="12" t="b">
        <f t="shared" si="58"/>
        <v>0</v>
      </c>
      <c r="H277" s="12">
        <f t="shared" si="59"/>
        <v>8</v>
      </c>
      <c r="I277" s="21" t="b">
        <f t="shared" si="54"/>
        <v>0</v>
      </c>
      <c r="J277" s="15" t="str">
        <f t="shared" si="60"/>
        <v>Apteka Nowa Apteka pod Gryfem'</v>
      </c>
      <c r="K277" s="15" t="str">
        <f t="shared" si="55"/>
        <v>Gryfów Śląski</v>
      </c>
      <c r="L277" s="15" t="str">
        <f t="shared" si="56"/>
        <v>ul. Jeleniogórska 5</v>
      </c>
      <c r="M277" s="25"/>
      <c r="N277" s="26"/>
      <c r="O277" s="28"/>
      <c r="P277" s="24" t="s">
        <v>75</v>
      </c>
      <c r="Q277" s="37" t="s">
        <v>76</v>
      </c>
      <c r="R277" s="38" t="s">
        <v>77</v>
      </c>
      <c r="S277" t="e">
        <f t="shared" si="61"/>
        <v>#N/A</v>
      </c>
    </row>
    <row r="278" spans="1:19">
      <c r="A278" s="16">
        <v>270</v>
      </c>
      <c r="B278" s="13" t="str">
        <f t="shared" si="52"/>
        <v>środa</v>
      </c>
      <c r="C278" s="12">
        <f t="shared" si="51"/>
        <v>3</v>
      </c>
      <c r="D278" s="14">
        <f t="shared" si="62"/>
        <v>45196</v>
      </c>
      <c r="E278" s="12">
        <f t="shared" si="57"/>
        <v>9</v>
      </c>
      <c r="F278" s="15" t="str">
        <f t="shared" si="53"/>
        <v>Apteka Nowa Apteka pod Gryfem'</v>
      </c>
      <c r="G278" s="12" t="b">
        <f t="shared" si="58"/>
        <v>0</v>
      </c>
      <c r="H278" s="12">
        <f t="shared" si="59"/>
        <v>8</v>
      </c>
      <c r="I278" s="21" t="b">
        <f t="shared" si="54"/>
        <v>0</v>
      </c>
      <c r="J278" s="15" t="str">
        <f t="shared" si="60"/>
        <v>Apteka Nowa Apteka pod Gryfem'</v>
      </c>
      <c r="K278" s="15" t="str">
        <f t="shared" si="55"/>
        <v>Gryfów Śląski</v>
      </c>
      <c r="L278" s="15" t="str">
        <f t="shared" si="56"/>
        <v>ul. Jeleniogórska 5</v>
      </c>
      <c r="M278" s="25"/>
      <c r="N278" s="26"/>
      <c r="O278" s="26"/>
      <c r="P278" s="24" t="s">
        <v>39</v>
      </c>
      <c r="Q278" s="37" t="s">
        <v>40</v>
      </c>
      <c r="R278" s="38" t="s">
        <v>41</v>
      </c>
      <c r="S278" t="e">
        <f t="shared" si="61"/>
        <v>#N/A</v>
      </c>
    </row>
    <row r="279" spans="1:19">
      <c r="A279" s="16">
        <v>271</v>
      </c>
      <c r="B279" s="13" t="str">
        <f t="shared" si="52"/>
        <v>czwartek</v>
      </c>
      <c r="C279" s="12">
        <f t="shared" si="51"/>
        <v>4</v>
      </c>
      <c r="D279" s="14">
        <f t="shared" si="62"/>
        <v>45197</v>
      </c>
      <c r="E279" s="12">
        <f t="shared" si="57"/>
        <v>9</v>
      </c>
      <c r="F279" s="15" t="str">
        <f t="shared" si="53"/>
        <v>Apteka Nowa Apteka pod Gryfem'</v>
      </c>
      <c r="G279" s="12" t="b">
        <f t="shared" si="58"/>
        <v>0</v>
      </c>
      <c r="H279" s="12">
        <f t="shared" si="59"/>
        <v>8</v>
      </c>
      <c r="I279" s="21" t="b">
        <f t="shared" si="54"/>
        <v>0</v>
      </c>
      <c r="J279" s="15" t="str">
        <f t="shared" si="60"/>
        <v>Apteka Nowa Apteka pod Gryfem'</v>
      </c>
      <c r="K279" s="15" t="str">
        <f t="shared" si="55"/>
        <v>Gryfów Śląski</v>
      </c>
      <c r="L279" s="15" t="str">
        <f t="shared" si="56"/>
        <v>ul. Jeleniogórska 5</v>
      </c>
      <c r="M279" s="25"/>
      <c r="N279" s="26"/>
      <c r="O279" s="29"/>
      <c r="P279" s="24" t="s">
        <v>39</v>
      </c>
      <c r="Q279" s="37" t="s">
        <v>40</v>
      </c>
      <c r="R279" s="38" t="s">
        <v>41</v>
      </c>
      <c r="S279" t="e">
        <f t="shared" si="61"/>
        <v>#N/A</v>
      </c>
    </row>
    <row r="280" spans="1:19">
      <c r="A280" s="16">
        <v>272</v>
      </c>
      <c r="B280" s="13" t="str">
        <f t="shared" si="52"/>
        <v>piątek</v>
      </c>
      <c r="C280" s="12">
        <f t="shared" si="51"/>
        <v>5</v>
      </c>
      <c r="D280" s="14">
        <f t="shared" si="62"/>
        <v>45198</v>
      </c>
      <c r="E280" s="12">
        <f t="shared" si="57"/>
        <v>9</v>
      </c>
      <c r="F280" s="15" t="str">
        <f t="shared" si="53"/>
        <v>Apteka Nowa Apteka pod Gryfem'</v>
      </c>
      <c r="G280" s="12" t="b">
        <f t="shared" si="58"/>
        <v>0</v>
      </c>
      <c r="H280" s="12">
        <f t="shared" si="59"/>
        <v>8</v>
      </c>
      <c r="I280" s="21" t="b">
        <f t="shared" si="54"/>
        <v>0</v>
      </c>
      <c r="J280" s="15" t="str">
        <f t="shared" si="60"/>
        <v>Apteka Nowa Apteka pod Gryfem'</v>
      </c>
      <c r="K280" s="15" t="str">
        <f t="shared" si="55"/>
        <v>Gryfów Śląski</v>
      </c>
      <c r="L280" s="15" t="str">
        <f t="shared" si="56"/>
        <v>ul. Jeleniogórska 5</v>
      </c>
      <c r="M280" s="25"/>
      <c r="N280" s="26"/>
      <c r="O280" s="26"/>
      <c r="P280" s="24" t="s">
        <v>39</v>
      </c>
      <c r="Q280" s="37" t="s">
        <v>40</v>
      </c>
      <c r="R280" s="38" t="s">
        <v>41</v>
      </c>
      <c r="S280" t="e">
        <f t="shared" si="61"/>
        <v>#N/A</v>
      </c>
    </row>
    <row r="281" spans="1:19">
      <c r="A281" s="16">
        <v>273</v>
      </c>
      <c r="B281" s="13" t="str">
        <f t="shared" si="52"/>
        <v>sobota</v>
      </c>
      <c r="C281" s="12">
        <f t="shared" si="51"/>
        <v>6</v>
      </c>
      <c r="D281" s="14">
        <f t="shared" si="62"/>
        <v>45199</v>
      </c>
      <c r="E281" s="12">
        <f t="shared" si="57"/>
        <v>9</v>
      </c>
      <c r="F281" s="15" t="str">
        <f t="shared" si="53"/>
        <v>Apteka Nowa Apteka pod Gryfem'</v>
      </c>
      <c r="G281" s="12" t="b">
        <f t="shared" si="58"/>
        <v>0</v>
      </c>
      <c r="H281" s="12">
        <f t="shared" si="59"/>
        <v>8</v>
      </c>
      <c r="I281" s="21" t="b">
        <f t="shared" si="54"/>
        <v>0</v>
      </c>
      <c r="J281" s="15" t="str">
        <f t="shared" si="60"/>
        <v>Apteka Nowa Apteka pod Gryfem'</v>
      </c>
      <c r="K281" s="15" t="str">
        <f t="shared" si="55"/>
        <v>Gryfów Śląski</v>
      </c>
      <c r="L281" s="15" t="str">
        <f t="shared" si="56"/>
        <v>ul. Jeleniogórska 5</v>
      </c>
      <c r="M281" s="25"/>
      <c r="N281" s="26"/>
      <c r="O281" s="29"/>
      <c r="P281" s="24" t="s">
        <v>39</v>
      </c>
      <c r="Q281" s="37" t="s">
        <v>40</v>
      </c>
      <c r="R281" s="38" t="s">
        <v>41</v>
      </c>
      <c r="S281" t="e">
        <f t="shared" si="61"/>
        <v>#N/A</v>
      </c>
    </row>
    <row r="282" spans="1:19">
      <c r="A282" s="16">
        <v>274</v>
      </c>
      <c r="B282" s="13" t="str">
        <f t="shared" si="52"/>
        <v>niedziela</v>
      </c>
      <c r="C282" s="12">
        <f t="shared" si="51"/>
        <v>7</v>
      </c>
      <c r="D282" s="14">
        <f t="shared" si="62"/>
        <v>45200</v>
      </c>
      <c r="E282" s="12">
        <f t="shared" si="57"/>
        <v>9</v>
      </c>
      <c r="F282" s="15" t="str">
        <f t="shared" si="53"/>
        <v>Apteka Nowa Apteka pod Gryfem'</v>
      </c>
      <c r="G282" s="12" t="b">
        <f t="shared" si="58"/>
        <v>0</v>
      </c>
      <c r="H282" s="12">
        <f t="shared" si="59"/>
        <v>8</v>
      </c>
      <c r="I282" s="21" t="b">
        <f t="shared" si="54"/>
        <v>0</v>
      </c>
      <c r="J282" s="15" t="str">
        <f t="shared" si="60"/>
        <v>Apteka Nowa Apteka pod Gryfem'</v>
      </c>
      <c r="K282" s="15" t="str">
        <f t="shared" si="55"/>
        <v>Gryfów Śląski</v>
      </c>
      <c r="L282" s="15" t="str">
        <f t="shared" si="56"/>
        <v>ul. Jeleniogórska 5</v>
      </c>
      <c r="M282" s="25"/>
      <c r="N282" s="26"/>
      <c r="O282" s="29"/>
      <c r="P282" s="24" t="s">
        <v>39</v>
      </c>
      <c r="Q282" s="37" t="s">
        <v>40</v>
      </c>
      <c r="R282" s="38" t="s">
        <v>41</v>
      </c>
      <c r="S282" t="e">
        <f t="shared" si="61"/>
        <v>#N/A</v>
      </c>
    </row>
    <row r="283" spans="1:19" ht="15">
      <c r="A283" s="16">
        <v>275</v>
      </c>
      <c r="B283" s="13" t="str">
        <f t="shared" si="52"/>
        <v>poniedziałek</v>
      </c>
      <c r="C283" s="12">
        <f t="shared" si="51"/>
        <v>1</v>
      </c>
      <c r="D283" s="14">
        <f t="shared" si="62"/>
        <v>45201</v>
      </c>
      <c r="E283" s="12">
        <f t="shared" si="57"/>
        <v>10</v>
      </c>
      <c r="F283" s="15" t="str">
        <f t="shared" si="53"/>
        <v>Apteka Remedium'</v>
      </c>
      <c r="G283" s="12" t="b">
        <f t="shared" si="58"/>
        <v>0</v>
      </c>
      <c r="H283" s="12">
        <f t="shared" si="59"/>
        <v>8</v>
      </c>
      <c r="I283" s="21" t="b">
        <f t="shared" si="54"/>
        <v>0</v>
      </c>
      <c r="J283" s="15" t="str">
        <f t="shared" si="60"/>
        <v>Apteka Remedium'</v>
      </c>
      <c r="K283" s="15" t="str">
        <f t="shared" si="55"/>
        <v>Gryfów Śląski</v>
      </c>
      <c r="L283" s="15" t="str">
        <f t="shared" si="56"/>
        <v>ul. Malownicza 1</v>
      </c>
      <c r="M283" s="25"/>
      <c r="N283" s="26"/>
      <c r="O283" s="27"/>
      <c r="P283" s="24" t="s">
        <v>39</v>
      </c>
      <c r="Q283" s="37" t="s">
        <v>40</v>
      </c>
      <c r="R283" s="38" t="s">
        <v>41</v>
      </c>
      <c r="S283" t="e">
        <f t="shared" si="61"/>
        <v>#N/A</v>
      </c>
    </row>
    <row r="284" spans="1:19" ht="15">
      <c r="A284" s="16">
        <v>276</v>
      </c>
      <c r="B284" s="13" t="str">
        <f t="shared" si="52"/>
        <v>wtorek</v>
      </c>
      <c r="C284" s="12">
        <f t="shared" si="51"/>
        <v>2</v>
      </c>
      <c r="D284" s="14">
        <f t="shared" si="62"/>
        <v>45202</v>
      </c>
      <c r="E284" s="12">
        <f t="shared" si="57"/>
        <v>10</v>
      </c>
      <c r="F284" s="15" t="str">
        <f t="shared" si="53"/>
        <v>Apteka Remedium'</v>
      </c>
      <c r="G284" s="12" t="b">
        <f t="shared" si="58"/>
        <v>0</v>
      </c>
      <c r="H284" s="12">
        <f t="shared" si="59"/>
        <v>8</v>
      </c>
      <c r="I284" s="21" t="b">
        <f t="shared" si="54"/>
        <v>0</v>
      </c>
      <c r="J284" s="15" t="str">
        <f t="shared" si="60"/>
        <v>Apteka Remedium'</v>
      </c>
      <c r="K284" s="15" t="str">
        <f t="shared" si="55"/>
        <v>Gryfów Śląski</v>
      </c>
      <c r="L284" s="15" t="str">
        <f t="shared" si="56"/>
        <v>ul. Malownicza 1</v>
      </c>
      <c r="M284" s="25"/>
      <c r="N284" s="26"/>
      <c r="O284" s="28"/>
      <c r="P284" s="24" t="s">
        <v>39</v>
      </c>
      <c r="Q284" s="37" t="s">
        <v>40</v>
      </c>
      <c r="R284" s="38" t="s">
        <v>41</v>
      </c>
      <c r="S284" t="e">
        <f t="shared" si="61"/>
        <v>#N/A</v>
      </c>
    </row>
    <row r="285" spans="1:19">
      <c r="A285" s="16">
        <v>277</v>
      </c>
      <c r="B285" s="13" t="str">
        <f t="shared" si="52"/>
        <v>środa</v>
      </c>
      <c r="C285" s="12">
        <f t="shared" si="51"/>
        <v>3</v>
      </c>
      <c r="D285" s="14">
        <f t="shared" si="62"/>
        <v>45203</v>
      </c>
      <c r="E285" s="12">
        <f t="shared" si="57"/>
        <v>10</v>
      </c>
      <c r="F285" s="15" t="str">
        <f t="shared" si="53"/>
        <v>Apteka Remedium'</v>
      </c>
      <c r="G285" s="12" t="b">
        <f t="shared" si="58"/>
        <v>0</v>
      </c>
      <c r="H285" s="12">
        <f t="shared" si="59"/>
        <v>8</v>
      </c>
      <c r="I285" s="21" t="b">
        <f t="shared" si="54"/>
        <v>0</v>
      </c>
      <c r="J285" s="15" t="str">
        <f t="shared" si="60"/>
        <v>Apteka Remedium'</v>
      </c>
      <c r="K285" s="15" t="str">
        <f t="shared" si="55"/>
        <v>Gryfów Śląski</v>
      </c>
      <c r="L285" s="15" t="str">
        <f t="shared" si="56"/>
        <v>ul. Malownicza 1</v>
      </c>
      <c r="M285" s="25"/>
      <c r="N285" s="26"/>
      <c r="O285" s="26"/>
      <c r="P285" s="24" t="s">
        <v>45</v>
      </c>
      <c r="Q285" s="37" t="s">
        <v>40</v>
      </c>
      <c r="R285" s="38" t="s">
        <v>46</v>
      </c>
      <c r="S285" t="e">
        <f t="shared" si="61"/>
        <v>#N/A</v>
      </c>
    </row>
    <row r="286" spans="1:19">
      <c r="A286" s="16">
        <v>278</v>
      </c>
      <c r="B286" s="13" t="str">
        <f t="shared" si="52"/>
        <v>czwartek</v>
      </c>
      <c r="C286" s="12">
        <f t="shared" si="51"/>
        <v>4</v>
      </c>
      <c r="D286" s="14">
        <f t="shared" si="62"/>
        <v>45204</v>
      </c>
      <c r="E286" s="55">
        <f t="shared" si="57"/>
        <v>10</v>
      </c>
      <c r="F286" s="15" t="str">
        <f t="shared" si="53"/>
        <v>Apteka Remedium'</v>
      </c>
      <c r="G286" s="12" t="b">
        <f t="shared" si="58"/>
        <v>0</v>
      </c>
      <c r="H286" s="12">
        <f t="shared" si="59"/>
        <v>8</v>
      </c>
      <c r="I286" s="21" t="b">
        <f t="shared" si="54"/>
        <v>0</v>
      </c>
      <c r="J286" s="15" t="str">
        <f t="shared" si="60"/>
        <v>Apteka Remedium'</v>
      </c>
      <c r="K286" s="15" t="str">
        <f t="shared" si="55"/>
        <v>Gryfów Śląski</v>
      </c>
      <c r="L286" s="15" t="str">
        <f t="shared" si="56"/>
        <v>ul. Malownicza 1</v>
      </c>
      <c r="M286" s="25"/>
      <c r="N286" s="26"/>
      <c r="O286" s="29"/>
      <c r="P286" s="24" t="s">
        <v>45</v>
      </c>
      <c r="Q286" s="37" t="s">
        <v>40</v>
      </c>
      <c r="R286" s="38" t="s">
        <v>46</v>
      </c>
      <c r="S286" t="e">
        <f t="shared" si="61"/>
        <v>#N/A</v>
      </c>
    </row>
    <row r="287" spans="1:19">
      <c r="A287" s="16">
        <v>279</v>
      </c>
      <c r="B287" s="13" t="str">
        <f t="shared" si="52"/>
        <v>piątek</v>
      </c>
      <c r="C287" s="12">
        <f t="shared" si="51"/>
        <v>5</v>
      </c>
      <c r="D287" s="14">
        <f t="shared" si="62"/>
        <v>45205</v>
      </c>
      <c r="E287" s="12">
        <f t="shared" si="57"/>
        <v>10</v>
      </c>
      <c r="F287" s="15" t="str">
        <f t="shared" si="53"/>
        <v>Apteka Remedium'</v>
      </c>
      <c r="G287" s="12" t="b">
        <f t="shared" si="58"/>
        <v>0</v>
      </c>
      <c r="H287" s="12">
        <f t="shared" si="59"/>
        <v>8</v>
      </c>
      <c r="I287" s="21" t="b">
        <f t="shared" si="54"/>
        <v>0</v>
      </c>
      <c r="J287" s="15" t="str">
        <f t="shared" si="60"/>
        <v>Apteka Remedium'</v>
      </c>
      <c r="K287" s="15" t="str">
        <f t="shared" si="55"/>
        <v>Gryfów Śląski</v>
      </c>
      <c r="L287" s="15" t="str">
        <f t="shared" si="56"/>
        <v>ul. Malownicza 1</v>
      </c>
      <c r="M287" s="25"/>
      <c r="N287" s="26"/>
      <c r="O287" s="26"/>
      <c r="P287" s="24" t="s">
        <v>45</v>
      </c>
      <c r="Q287" s="37" t="s">
        <v>40</v>
      </c>
      <c r="R287" s="38" t="s">
        <v>46</v>
      </c>
      <c r="S287" t="e">
        <f t="shared" si="61"/>
        <v>#N/A</v>
      </c>
    </row>
    <row r="288" spans="1:19">
      <c r="A288" s="16">
        <v>280</v>
      </c>
      <c r="B288" s="13" t="str">
        <f t="shared" si="52"/>
        <v>sobota</v>
      </c>
      <c r="C288" s="12">
        <f t="shared" si="51"/>
        <v>6</v>
      </c>
      <c r="D288" s="14">
        <f t="shared" si="62"/>
        <v>45206</v>
      </c>
      <c r="E288" s="12">
        <f t="shared" si="57"/>
        <v>10</v>
      </c>
      <c r="F288" s="15" t="str">
        <f t="shared" si="53"/>
        <v>Apteka Remedium'</v>
      </c>
      <c r="G288" s="12" t="b">
        <f t="shared" si="58"/>
        <v>0</v>
      </c>
      <c r="H288" s="12">
        <f t="shared" si="59"/>
        <v>8</v>
      </c>
      <c r="I288" s="21" t="b">
        <f t="shared" si="54"/>
        <v>0</v>
      </c>
      <c r="J288" s="15" t="str">
        <f t="shared" si="60"/>
        <v>Apteka Remedium'</v>
      </c>
      <c r="K288" s="15" t="str">
        <f t="shared" si="55"/>
        <v>Gryfów Śląski</v>
      </c>
      <c r="L288" s="15" t="str">
        <f t="shared" si="56"/>
        <v>ul. Malownicza 1</v>
      </c>
      <c r="M288" s="25"/>
      <c r="N288" s="26"/>
      <c r="O288" s="29"/>
      <c r="P288" s="24" t="s">
        <v>45</v>
      </c>
      <c r="Q288" s="37" t="s">
        <v>40</v>
      </c>
      <c r="R288" s="38" t="s">
        <v>46</v>
      </c>
      <c r="S288" t="e">
        <f t="shared" si="61"/>
        <v>#N/A</v>
      </c>
    </row>
    <row r="289" spans="1:19">
      <c r="A289" s="16">
        <v>281</v>
      </c>
      <c r="B289" s="13" t="str">
        <f t="shared" si="52"/>
        <v>niedziela</v>
      </c>
      <c r="C289" s="12">
        <f t="shared" si="51"/>
        <v>7</v>
      </c>
      <c r="D289" s="14">
        <f t="shared" si="62"/>
        <v>45207</v>
      </c>
      <c r="E289" s="12">
        <f t="shared" si="57"/>
        <v>10</v>
      </c>
      <c r="F289" s="15" t="str">
        <f t="shared" si="53"/>
        <v>Apteka Remedium'</v>
      </c>
      <c r="G289" s="12" t="b">
        <f t="shared" si="58"/>
        <v>0</v>
      </c>
      <c r="H289" s="12">
        <f t="shared" si="59"/>
        <v>8</v>
      </c>
      <c r="I289" s="21" t="b">
        <f t="shared" si="54"/>
        <v>0</v>
      </c>
      <c r="J289" s="15" t="str">
        <f t="shared" si="60"/>
        <v>Apteka Remedium'</v>
      </c>
      <c r="K289" s="15" t="str">
        <f t="shared" si="55"/>
        <v>Gryfów Śląski</v>
      </c>
      <c r="L289" s="15" t="str">
        <f t="shared" si="56"/>
        <v>ul. Malownicza 1</v>
      </c>
      <c r="M289" s="25"/>
      <c r="N289" s="26"/>
      <c r="O289" s="29"/>
      <c r="P289" s="24" t="s">
        <v>45</v>
      </c>
      <c r="Q289" s="37" t="s">
        <v>40</v>
      </c>
      <c r="R289" s="38" t="s">
        <v>46</v>
      </c>
      <c r="S289" t="e">
        <f t="shared" si="61"/>
        <v>#N/A</v>
      </c>
    </row>
    <row r="290" spans="1:19" ht="15">
      <c r="A290" s="16">
        <v>282</v>
      </c>
      <c r="B290" s="13" t="str">
        <f t="shared" si="52"/>
        <v>poniedziałek</v>
      </c>
      <c r="C290" s="12">
        <f t="shared" si="51"/>
        <v>1</v>
      </c>
      <c r="D290" s="14">
        <f t="shared" si="62"/>
        <v>45208</v>
      </c>
      <c r="E290" s="12">
        <f t="shared" si="57"/>
        <v>11</v>
      </c>
      <c r="F290" s="15" t="str">
        <f t="shared" si="53"/>
        <v>Apteka pod św. Nepomucenem'</v>
      </c>
      <c r="G290" s="12" t="b">
        <f t="shared" si="58"/>
        <v>0</v>
      </c>
      <c r="H290" s="12">
        <f t="shared" si="59"/>
        <v>8</v>
      </c>
      <c r="I290" s="21" t="b">
        <f t="shared" si="54"/>
        <v>0</v>
      </c>
      <c r="J290" s="15" t="str">
        <f t="shared" si="60"/>
        <v>Apteka pod św. Nepomucenem'</v>
      </c>
      <c r="K290" s="15" t="str">
        <f t="shared" si="55"/>
        <v>Lwówek Śląski</v>
      </c>
      <c r="L290" s="15" t="str">
        <f t="shared" si="56"/>
        <v>ul. Kościelna 23</v>
      </c>
      <c r="M290" s="25"/>
      <c r="N290" s="26"/>
      <c r="O290" s="27"/>
      <c r="P290" s="24" t="s">
        <v>45</v>
      </c>
      <c r="Q290" s="37" t="s">
        <v>40</v>
      </c>
      <c r="R290" s="38" t="s">
        <v>46</v>
      </c>
      <c r="S290" t="e">
        <f t="shared" si="61"/>
        <v>#N/A</v>
      </c>
    </row>
    <row r="291" spans="1:19" ht="15">
      <c r="A291" s="16">
        <v>283</v>
      </c>
      <c r="B291" s="13" t="str">
        <f t="shared" si="52"/>
        <v>wtorek</v>
      </c>
      <c r="C291" s="12">
        <f t="shared" si="51"/>
        <v>2</v>
      </c>
      <c r="D291" s="14">
        <f t="shared" si="62"/>
        <v>45209</v>
      </c>
      <c r="E291" s="12">
        <f t="shared" si="57"/>
        <v>11</v>
      </c>
      <c r="F291" s="15" t="str">
        <f t="shared" si="53"/>
        <v>Apteka pod św. Nepomucenem'</v>
      </c>
      <c r="G291" s="12" t="b">
        <f t="shared" si="58"/>
        <v>0</v>
      </c>
      <c r="H291" s="12">
        <f t="shared" si="59"/>
        <v>8</v>
      </c>
      <c r="I291" s="21" t="b">
        <f t="shared" si="54"/>
        <v>0</v>
      </c>
      <c r="J291" s="15" t="str">
        <f t="shared" si="60"/>
        <v>Apteka pod św. Nepomucenem'</v>
      </c>
      <c r="K291" s="15" t="str">
        <f t="shared" si="55"/>
        <v>Lwówek Śląski</v>
      </c>
      <c r="L291" s="15" t="str">
        <f t="shared" si="56"/>
        <v>ul. Kościelna 23</v>
      </c>
      <c r="M291" s="25"/>
      <c r="N291" s="26"/>
      <c r="O291" s="28"/>
      <c r="P291" s="24" t="s">
        <v>45</v>
      </c>
      <c r="Q291" s="37" t="s">
        <v>40</v>
      </c>
      <c r="R291" s="38" t="s">
        <v>46</v>
      </c>
      <c r="S291" t="e">
        <f t="shared" si="61"/>
        <v>#N/A</v>
      </c>
    </row>
    <row r="292" spans="1:19">
      <c r="A292" s="16">
        <v>284</v>
      </c>
      <c r="B292" s="13" t="str">
        <f t="shared" si="52"/>
        <v>środa</v>
      </c>
      <c r="C292" s="12">
        <f t="shared" si="51"/>
        <v>3</v>
      </c>
      <c r="D292" s="14">
        <f t="shared" si="62"/>
        <v>45210</v>
      </c>
      <c r="E292" s="12">
        <f t="shared" si="57"/>
        <v>11</v>
      </c>
      <c r="F292" s="15" t="str">
        <f t="shared" si="53"/>
        <v>Apteka pod św. Nepomucenem'</v>
      </c>
      <c r="G292" s="12" t="b">
        <f t="shared" si="58"/>
        <v>0</v>
      </c>
      <c r="H292" s="12">
        <f t="shared" si="59"/>
        <v>8</v>
      </c>
      <c r="I292" s="21" t="b">
        <f t="shared" si="54"/>
        <v>0</v>
      </c>
      <c r="J292" s="15" t="str">
        <f t="shared" si="60"/>
        <v>Apteka pod św. Nepomucenem'</v>
      </c>
      <c r="K292" s="15" t="str">
        <f t="shared" si="55"/>
        <v>Lwówek Śląski</v>
      </c>
      <c r="L292" s="15" t="str">
        <f t="shared" si="56"/>
        <v>ul. Kościelna 23</v>
      </c>
      <c r="M292" s="25"/>
      <c r="N292" s="26"/>
      <c r="O292" s="26"/>
      <c r="P292" s="24" t="s">
        <v>49</v>
      </c>
      <c r="Q292" s="37" t="s">
        <v>40</v>
      </c>
      <c r="R292" s="38" t="s">
        <v>50</v>
      </c>
      <c r="S292" t="e">
        <f t="shared" si="61"/>
        <v>#N/A</v>
      </c>
    </row>
    <row r="293" spans="1:19">
      <c r="A293" s="16">
        <v>285</v>
      </c>
      <c r="B293" s="13" t="str">
        <f t="shared" si="52"/>
        <v>czwartek</v>
      </c>
      <c r="C293" s="12">
        <f t="shared" si="51"/>
        <v>4</v>
      </c>
      <c r="D293" s="14">
        <f t="shared" si="62"/>
        <v>45211</v>
      </c>
      <c r="E293" s="12">
        <f t="shared" si="57"/>
        <v>11</v>
      </c>
      <c r="F293" s="15" t="str">
        <f t="shared" si="53"/>
        <v>Apteka pod św. Nepomucenem'</v>
      </c>
      <c r="G293" s="12" t="b">
        <f t="shared" si="58"/>
        <v>0</v>
      </c>
      <c r="H293" s="12">
        <f t="shared" si="59"/>
        <v>8</v>
      </c>
      <c r="I293" s="21" t="b">
        <f t="shared" si="54"/>
        <v>0</v>
      </c>
      <c r="J293" s="15" t="str">
        <f t="shared" si="60"/>
        <v>Apteka pod św. Nepomucenem'</v>
      </c>
      <c r="K293" s="15" t="str">
        <f t="shared" si="55"/>
        <v>Lwówek Śląski</v>
      </c>
      <c r="L293" s="15" t="str">
        <f t="shared" si="56"/>
        <v>ul. Kościelna 23</v>
      </c>
      <c r="M293" s="25"/>
      <c r="N293" s="26"/>
      <c r="O293" s="29"/>
      <c r="P293" s="24" t="s">
        <v>49</v>
      </c>
      <c r="Q293" s="37" t="s">
        <v>40</v>
      </c>
      <c r="R293" s="38" t="s">
        <v>50</v>
      </c>
      <c r="S293" t="e">
        <f t="shared" si="61"/>
        <v>#N/A</v>
      </c>
    </row>
    <row r="294" spans="1:19">
      <c r="A294" s="16">
        <v>286</v>
      </c>
      <c r="B294" s="13" t="str">
        <f t="shared" si="52"/>
        <v>piątek</v>
      </c>
      <c r="C294" s="12">
        <f t="shared" si="51"/>
        <v>5</v>
      </c>
      <c r="D294" s="14">
        <f t="shared" si="62"/>
        <v>45212</v>
      </c>
      <c r="E294" s="12">
        <f t="shared" si="57"/>
        <v>11</v>
      </c>
      <c r="F294" s="15" t="str">
        <f t="shared" si="53"/>
        <v>Apteka pod św. Nepomucenem'</v>
      </c>
      <c r="G294" s="12" t="b">
        <f t="shared" si="58"/>
        <v>0</v>
      </c>
      <c r="H294" s="12">
        <f t="shared" si="59"/>
        <v>8</v>
      </c>
      <c r="I294" s="21" t="b">
        <f t="shared" si="54"/>
        <v>0</v>
      </c>
      <c r="J294" s="15" t="str">
        <f t="shared" si="60"/>
        <v>Apteka pod św. Nepomucenem'</v>
      </c>
      <c r="K294" s="15" t="str">
        <f t="shared" si="55"/>
        <v>Lwówek Śląski</v>
      </c>
      <c r="L294" s="15" t="str">
        <f t="shared" si="56"/>
        <v>ul. Kościelna 23</v>
      </c>
      <c r="M294" s="25"/>
      <c r="N294" s="26"/>
      <c r="O294" s="26"/>
      <c r="P294" s="24" t="s">
        <v>49</v>
      </c>
      <c r="Q294" s="37" t="s">
        <v>40</v>
      </c>
      <c r="R294" s="38" t="s">
        <v>50</v>
      </c>
      <c r="S294" t="e">
        <f t="shared" si="61"/>
        <v>#N/A</v>
      </c>
    </row>
    <row r="295" spans="1:19">
      <c r="A295" s="16">
        <v>287</v>
      </c>
      <c r="B295" s="13" t="str">
        <f t="shared" si="52"/>
        <v>sobota</v>
      </c>
      <c r="C295" s="12">
        <f t="shared" si="51"/>
        <v>6</v>
      </c>
      <c r="D295" s="14">
        <f t="shared" si="62"/>
        <v>45213</v>
      </c>
      <c r="E295" s="12">
        <f t="shared" si="57"/>
        <v>11</v>
      </c>
      <c r="F295" s="15" t="str">
        <f t="shared" si="53"/>
        <v>Apteka pod św. Nepomucenem'</v>
      </c>
      <c r="G295" s="12" t="b">
        <f t="shared" si="58"/>
        <v>0</v>
      </c>
      <c r="H295" s="12">
        <f t="shared" si="59"/>
        <v>8</v>
      </c>
      <c r="I295" s="21" t="b">
        <f t="shared" si="54"/>
        <v>0</v>
      </c>
      <c r="J295" s="15" t="str">
        <f t="shared" si="60"/>
        <v>Apteka pod św. Nepomucenem'</v>
      </c>
      <c r="K295" s="15" t="str">
        <f t="shared" si="55"/>
        <v>Lwówek Śląski</v>
      </c>
      <c r="L295" s="15" t="str">
        <f t="shared" si="56"/>
        <v>ul. Kościelna 23</v>
      </c>
      <c r="M295" s="25"/>
      <c r="N295" s="26"/>
      <c r="O295" s="29"/>
      <c r="P295" s="24" t="s">
        <v>49</v>
      </c>
      <c r="Q295" s="37" t="s">
        <v>40</v>
      </c>
      <c r="R295" s="38" t="s">
        <v>50</v>
      </c>
      <c r="S295" t="e">
        <f t="shared" si="61"/>
        <v>#N/A</v>
      </c>
    </row>
    <row r="296" spans="1:19">
      <c r="A296" s="16">
        <v>288</v>
      </c>
      <c r="B296" s="13" t="str">
        <f t="shared" si="52"/>
        <v>niedziela</v>
      </c>
      <c r="C296" s="12">
        <f t="shared" si="51"/>
        <v>7</v>
      </c>
      <c r="D296" s="14">
        <f t="shared" si="62"/>
        <v>45214</v>
      </c>
      <c r="E296" s="12">
        <f t="shared" si="57"/>
        <v>11</v>
      </c>
      <c r="F296" s="15" t="str">
        <f t="shared" si="53"/>
        <v>Apteka pod św. Nepomucenem'</v>
      </c>
      <c r="G296" s="12" t="b">
        <f t="shared" si="58"/>
        <v>0</v>
      </c>
      <c r="H296" s="12">
        <f t="shared" si="59"/>
        <v>8</v>
      </c>
      <c r="I296" s="21" t="b">
        <f t="shared" si="54"/>
        <v>0</v>
      </c>
      <c r="J296" s="15" t="str">
        <f t="shared" si="60"/>
        <v>Apteka pod św. Nepomucenem'</v>
      </c>
      <c r="K296" s="15" t="str">
        <f t="shared" si="55"/>
        <v>Lwówek Śląski</v>
      </c>
      <c r="L296" s="15" t="str">
        <f t="shared" si="56"/>
        <v>ul. Kościelna 23</v>
      </c>
      <c r="M296" s="25"/>
      <c r="N296" s="26"/>
      <c r="O296" s="29"/>
      <c r="P296" s="24" t="s">
        <v>49</v>
      </c>
      <c r="Q296" s="37" t="s">
        <v>40</v>
      </c>
      <c r="R296" s="38" t="s">
        <v>50</v>
      </c>
      <c r="S296" t="e">
        <f t="shared" si="61"/>
        <v>#N/A</v>
      </c>
    </row>
    <row r="297" spans="1:19" ht="15">
      <c r="A297" s="16">
        <v>289</v>
      </c>
      <c r="B297" s="13" t="str">
        <f t="shared" si="52"/>
        <v>poniedziałek</v>
      </c>
      <c r="C297" s="12">
        <f t="shared" si="51"/>
        <v>1</v>
      </c>
      <c r="D297" s="14">
        <f t="shared" si="62"/>
        <v>45215</v>
      </c>
      <c r="E297" s="12">
        <f t="shared" si="57"/>
        <v>12</v>
      </c>
      <c r="F297" s="15" t="str">
        <f t="shared" si="53"/>
        <v>Apteka w Rynku</v>
      </c>
      <c r="G297" s="12" t="b">
        <f t="shared" si="58"/>
        <v>0</v>
      </c>
      <c r="H297" s="12">
        <f t="shared" si="59"/>
        <v>8</v>
      </c>
      <c r="I297" s="21" t="b">
        <f t="shared" si="54"/>
        <v>0</v>
      </c>
      <c r="J297" s="15" t="str">
        <f t="shared" si="60"/>
        <v>Apteka w Rynku</v>
      </c>
      <c r="K297" s="15" t="str">
        <f t="shared" si="55"/>
        <v>Lwówek Śląski</v>
      </c>
      <c r="L297" s="15" t="str">
        <f t="shared" si="56"/>
        <v>Pl. Wolności 19</v>
      </c>
      <c r="M297" s="25"/>
      <c r="N297" s="26"/>
      <c r="O297" s="27"/>
      <c r="P297" s="24" t="s">
        <v>49</v>
      </c>
      <c r="Q297" s="37" t="s">
        <v>40</v>
      </c>
      <c r="R297" s="38" t="s">
        <v>50</v>
      </c>
      <c r="S297" t="e">
        <f t="shared" si="61"/>
        <v>#N/A</v>
      </c>
    </row>
    <row r="298" spans="1:19" ht="15">
      <c r="A298" s="16">
        <v>290</v>
      </c>
      <c r="B298" s="13" t="str">
        <f t="shared" si="52"/>
        <v>wtorek</v>
      </c>
      <c r="C298" s="12">
        <f t="shared" si="51"/>
        <v>2</v>
      </c>
      <c r="D298" s="14">
        <f t="shared" si="62"/>
        <v>45216</v>
      </c>
      <c r="E298" s="12">
        <f t="shared" si="57"/>
        <v>12</v>
      </c>
      <c r="F298" s="15" t="str">
        <f t="shared" si="53"/>
        <v>Apteka w Rynku</v>
      </c>
      <c r="G298" s="12" t="b">
        <f t="shared" si="58"/>
        <v>0</v>
      </c>
      <c r="H298" s="12">
        <f t="shared" si="59"/>
        <v>8</v>
      </c>
      <c r="I298" s="21" t="b">
        <f t="shared" si="54"/>
        <v>0</v>
      </c>
      <c r="J298" s="15" t="str">
        <f t="shared" si="60"/>
        <v>Apteka w Rynku</v>
      </c>
      <c r="K298" s="15" t="str">
        <f t="shared" si="55"/>
        <v>Lwówek Śląski</v>
      </c>
      <c r="L298" s="15" t="str">
        <f t="shared" si="56"/>
        <v>Pl. Wolności 19</v>
      </c>
      <c r="M298" s="25"/>
      <c r="N298" s="26"/>
      <c r="O298" s="28"/>
      <c r="P298" s="24" t="s">
        <v>49</v>
      </c>
      <c r="Q298" s="37" t="s">
        <v>40</v>
      </c>
      <c r="R298" s="38" t="s">
        <v>50</v>
      </c>
      <c r="S298" t="e">
        <f t="shared" si="61"/>
        <v>#N/A</v>
      </c>
    </row>
    <row r="299" spans="1:19">
      <c r="A299" s="16">
        <v>291</v>
      </c>
      <c r="B299" s="13" t="str">
        <f t="shared" si="52"/>
        <v>środa</v>
      </c>
      <c r="C299" s="12">
        <f t="shared" si="51"/>
        <v>3</v>
      </c>
      <c r="D299" s="14">
        <f t="shared" si="62"/>
        <v>45217</v>
      </c>
      <c r="E299" s="12">
        <f t="shared" si="57"/>
        <v>12</v>
      </c>
      <c r="F299" s="15" t="str">
        <f t="shared" si="53"/>
        <v>Apteka w Rynku</v>
      </c>
      <c r="G299" s="12" t="b">
        <f t="shared" si="58"/>
        <v>0</v>
      </c>
      <c r="H299" s="12">
        <f t="shared" si="59"/>
        <v>8</v>
      </c>
      <c r="I299" s="21" t="b">
        <f t="shared" si="54"/>
        <v>0</v>
      </c>
      <c r="J299" s="15" t="str">
        <f t="shared" si="60"/>
        <v>Apteka w Rynku</v>
      </c>
      <c r="K299" s="15" t="str">
        <f t="shared" si="55"/>
        <v>Lwówek Śląski</v>
      </c>
      <c r="L299" s="15" t="str">
        <f t="shared" si="56"/>
        <v>Pl. Wolności 19</v>
      </c>
      <c r="M299" s="25"/>
      <c r="N299" s="26"/>
      <c r="O299" s="26"/>
      <c r="P299" s="24" t="s">
        <v>111</v>
      </c>
      <c r="Q299" s="37" t="s">
        <v>40</v>
      </c>
      <c r="R299" s="38" t="s">
        <v>46</v>
      </c>
      <c r="S299" t="e">
        <f t="shared" si="61"/>
        <v>#N/A</v>
      </c>
    </row>
    <row r="300" spans="1:19">
      <c r="A300" s="16">
        <v>292</v>
      </c>
      <c r="B300" s="13" t="str">
        <f t="shared" si="52"/>
        <v>czwartek</v>
      </c>
      <c r="C300" s="12">
        <f t="shared" si="51"/>
        <v>4</v>
      </c>
      <c r="D300" s="14">
        <f t="shared" si="62"/>
        <v>45218</v>
      </c>
      <c r="E300" s="12">
        <f t="shared" si="57"/>
        <v>12</v>
      </c>
      <c r="F300" s="15" t="str">
        <f t="shared" si="53"/>
        <v>Apteka w Rynku</v>
      </c>
      <c r="G300" s="12" t="b">
        <f t="shared" si="58"/>
        <v>0</v>
      </c>
      <c r="H300" s="12">
        <f t="shared" si="59"/>
        <v>8</v>
      </c>
      <c r="I300" s="21" t="b">
        <f t="shared" si="54"/>
        <v>0</v>
      </c>
      <c r="J300" s="15" t="str">
        <f t="shared" si="60"/>
        <v>Apteka w Rynku</v>
      </c>
      <c r="K300" s="15" t="str">
        <f t="shared" si="55"/>
        <v>Lwówek Śląski</v>
      </c>
      <c r="L300" s="15" t="str">
        <f t="shared" si="56"/>
        <v>Pl. Wolności 19</v>
      </c>
      <c r="M300" s="25"/>
      <c r="N300" s="26"/>
      <c r="O300" s="29"/>
      <c r="P300" s="24" t="s">
        <v>111</v>
      </c>
      <c r="Q300" s="37" t="s">
        <v>40</v>
      </c>
      <c r="R300" s="38" t="s">
        <v>46</v>
      </c>
      <c r="S300" t="e">
        <f t="shared" si="61"/>
        <v>#N/A</v>
      </c>
    </row>
    <row r="301" spans="1:19">
      <c r="A301" s="16">
        <v>293</v>
      </c>
      <c r="B301" s="13" t="str">
        <f t="shared" si="52"/>
        <v>piątek</v>
      </c>
      <c r="C301" s="12">
        <f t="shared" si="51"/>
        <v>5</v>
      </c>
      <c r="D301" s="14">
        <f t="shared" si="62"/>
        <v>45219</v>
      </c>
      <c r="E301" s="12">
        <f t="shared" si="57"/>
        <v>12</v>
      </c>
      <c r="F301" s="15" t="str">
        <f t="shared" si="53"/>
        <v>Apteka w Rynku</v>
      </c>
      <c r="G301" s="12" t="b">
        <f t="shared" si="58"/>
        <v>0</v>
      </c>
      <c r="H301" s="12">
        <f t="shared" si="59"/>
        <v>8</v>
      </c>
      <c r="I301" s="21" t="b">
        <f t="shared" si="54"/>
        <v>0</v>
      </c>
      <c r="J301" s="15" t="str">
        <f t="shared" si="60"/>
        <v>Apteka w Rynku</v>
      </c>
      <c r="K301" s="15" t="str">
        <f t="shared" si="55"/>
        <v>Lwówek Śląski</v>
      </c>
      <c r="L301" s="15" t="str">
        <f t="shared" si="56"/>
        <v>Pl. Wolności 19</v>
      </c>
      <c r="M301" s="25"/>
      <c r="N301" s="26"/>
      <c r="O301" s="26"/>
      <c r="P301" s="24" t="s">
        <v>111</v>
      </c>
      <c r="Q301" s="37" t="s">
        <v>40</v>
      </c>
      <c r="R301" s="38" t="s">
        <v>46</v>
      </c>
      <c r="S301" t="e">
        <f t="shared" si="61"/>
        <v>#N/A</v>
      </c>
    </row>
    <row r="302" spans="1:19">
      <c r="A302" s="16">
        <v>294</v>
      </c>
      <c r="B302" s="13" t="str">
        <f t="shared" si="52"/>
        <v>sobota</v>
      </c>
      <c r="C302" s="12">
        <f t="shared" si="51"/>
        <v>6</v>
      </c>
      <c r="D302" s="14">
        <f t="shared" si="62"/>
        <v>45220</v>
      </c>
      <c r="E302" s="12">
        <f t="shared" si="57"/>
        <v>12</v>
      </c>
      <c r="F302" s="15" t="str">
        <f t="shared" si="53"/>
        <v>Apteka w Rynku</v>
      </c>
      <c r="G302" s="12" t="b">
        <f t="shared" si="58"/>
        <v>0</v>
      </c>
      <c r="H302" s="12">
        <f t="shared" si="59"/>
        <v>8</v>
      </c>
      <c r="I302" s="21" t="b">
        <f t="shared" si="54"/>
        <v>0</v>
      </c>
      <c r="J302" s="15" t="str">
        <f t="shared" si="60"/>
        <v>Apteka w Rynku</v>
      </c>
      <c r="K302" s="15" t="str">
        <f t="shared" si="55"/>
        <v>Lwówek Śląski</v>
      </c>
      <c r="L302" s="15" t="str">
        <f t="shared" si="56"/>
        <v>Pl. Wolności 19</v>
      </c>
      <c r="M302" s="25"/>
      <c r="N302" s="26"/>
      <c r="O302" s="29"/>
      <c r="P302" s="24" t="s">
        <v>111</v>
      </c>
      <c r="Q302" s="37" t="s">
        <v>40</v>
      </c>
      <c r="R302" s="38" t="s">
        <v>46</v>
      </c>
      <c r="S302" t="e">
        <f t="shared" si="61"/>
        <v>#N/A</v>
      </c>
    </row>
    <row r="303" spans="1:19">
      <c r="A303" s="16">
        <v>295</v>
      </c>
      <c r="B303" s="13" t="str">
        <f t="shared" si="52"/>
        <v>niedziela</v>
      </c>
      <c r="C303" s="12">
        <f t="shared" si="51"/>
        <v>7</v>
      </c>
      <c r="D303" s="14">
        <f t="shared" si="62"/>
        <v>45221</v>
      </c>
      <c r="E303" s="12">
        <f t="shared" si="57"/>
        <v>12</v>
      </c>
      <c r="F303" s="15" t="str">
        <f t="shared" si="53"/>
        <v>Apteka w Rynku</v>
      </c>
      <c r="G303" s="12" t="b">
        <f t="shared" si="58"/>
        <v>0</v>
      </c>
      <c r="H303" s="12">
        <f t="shared" si="59"/>
        <v>8</v>
      </c>
      <c r="I303" s="21" t="b">
        <f t="shared" si="54"/>
        <v>0</v>
      </c>
      <c r="J303" s="15" t="str">
        <f t="shared" si="60"/>
        <v>Apteka w Rynku</v>
      </c>
      <c r="K303" s="15" t="str">
        <f t="shared" si="55"/>
        <v>Lwówek Śląski</v>
      </c>
      <c r="L303" s="15" t="str">
        <f t="shared" si="56"/>
        <v>Pl. Wolności 19</v>
      </c>
      <c r="M303" s="25"/>
      <c r="N303" s="26"/>
      <c r="O303" s="29"/>
      <c r="P303" s="24" t="s">
        <v>111</v>
      </c>
      <c r="Q303" s="37" t="s">
        <v>40</v>
      </c>
      <c r="R303" s="38" t="s">
        <v>46</v>
      </c>
      <c r="S303" t="e">
        <f t="shared" si="61"/>
        <v>#N/A</v>
      </c>
    </row>
    <row r="304" spans="1:19" ht="15">
      <c r="A304" s="16">
        <v>296</v>
      </c>
      <c r="B304" s="13" t="str">
        <f t="shared" si="52"/>
        <v>poniedziałek</v>
      </c>
      <c r="C304" s="12">
        <f t="shared" si="51"/>
        <v>1</v>
      </c>
      <c r="D304" s="14">
        <f t="shared" si="62"/>
        <v>45222</v>
      </c>
      <c r="E304" s="12">
        <f t="shared" si="57"/>
        <v>13</v>
      </c>
      <c r="F304" s="15" t="str">
        <f t="shared" si="53"/>
        <v>Apteka Agatowa</v>
      </c>
      <c r="G304" s="12" t="b">
        <f t="shared" si="58"/>
        <v>0</v>
      </c>
      <c r="H304" s="12">
        <f t="shared" si="59"/>
        <v>8</v>
      </c>
      <c r="I304" s="21" t="b">
        <f t="shared" si="54"/>
        <v>0</v>
      </c>
      <c r="J304" s="15" t="str">
        <f t="shared" si="60"/>
        <v>Apteka Agatowa</v>
      </c>
      <c r="K304" s="15" t="str">
        <f t="shared" si="55"/>
        <v>Lwówek Śląski</v>
      </c>
      <c r="L304" s="15" t="str">
        <f t="shared" si="56"/>
        <v>ul. Oświęcimska 3</v>
      </c>
      <c r="M304" s="25"/>
      <c r="N304" s="26"/>
      <c r="O304" s="27"/>
      <c r="P304" s="24" t="s">
        <v>111</v>
      </c>
      <c r="Q304" s="37" t="s">
        <v>40</v>
      </c>
      <c r="R304" s="38" t="s">
        <v>46</v>
      </c>
      <c r="S304" t="e">
        <f t="shared" si="61"/>
        <v>#N/A</v>
      </c>
    </row>
    <row r="305" spans="1:19" ht="15">
      <c r="A305" s="16">
        <v>297</v>
      </c>
      <c r="B305" s="13" t="str">
        <f t="shared" si="52"/>
        <v>wtorek</v>
      </c>
      <c r="C305" s="12">
        <f t="shared" si="51"/>
        <v>2</v>
      </c>
      <c r="D305" s="14">
        <f t="shared" si="62"/>
        <v>45223</v>
      </c>
      <c r="E305" s="12">
        <f t="shared" si="57"/>
        <v>13</v>
      </c>
      <c r="F305" s="15" t="str">
        <f t="shared" si="53"/>
        <v>Apteka Agatowa</v>
      </c>
      <c r="G305" s="12" t="b">
        <f t="shared" si="58"/>
        <v>0</v>
      </c>
      <c r="H305" s="12">
        <f t="shared" si="59"/>
        <v>8</v>
      </c>
      <c r="I305" s="21" t="b">
        <f t="shared" si="54"/>
        <v>0</v>
      </c>
      <c r="J305" s="15" t="str">
        <f t="shared" si="60"/>
        <v>Apteka Agatowa</v>
      </c>
      <c r="K305" s="15" t="str">
        <f t="shared" si="55"/>
        <v>Lwówek Śląski</v>
      </c>
      <c r="L305" s="15" t="str">
        <f t="shared" si="56"/>
        <v>ul. Oświęcimska 3</v>
      </c>
      <c r="M305" s="25"/>
      <c r="N305" s="26"/>
      <c r="O305" s="28"/>
      <c r="P305" s="24" t="s">
        <v>111</v>
      </c>
      <c r="Q305" s="37" t="s">
        <v>40</v>
      </c>
      <c r="R305" s="38" t="s">
        <v>46</v>
      </c>
      <c r="S305" t="e">
        <f t="shared" si="61"/>
        <v>#N/A</v>
      </c>
    </row>
    <row r="306" spans="1:19">
      <c r="A306" s="16">
        <v>298</v>
      </c>
      <c r="B306" s="13" t="str">
        <f t="shared" si="52"/>
        <v>środa</v>
      </c>
      <c r="C306" s="12">
        <f t="shared" si="51"/>
        <v>3</v>
      </c>
      <c r="D306" s="14">
        <f t="shared" si="62"/>
        <v>45224</v>
      </c>
      <c r="E306" s="12">
        <f t="shared" si="57"/>
        <v>13</v>
      </c>
      <c r="F306" s="15" t="str">
        <f t="shared" si="53"/>
        <v>Apteka Agatowa</v>
      </c>
      <c r="G306" s="12" t="b">
        <f t="shared" si="58"/>
        <v>0</v>
      </c>
      <c r="H306" s="12">
        <f t="shared" si="59"/>
        <v>8</v>
      </c>
      <c r="I306" s="21" t="b">
        <f t="shared" si="54"/>
        <v>0</v>
      </c>
      <c r="J306" s="15" t="str">
        <f t="shared" si="60"/>
        <v>Apteka Agatowa</v>
      </c>
      <c r="K306" s="15" t="str">
        <f t="shared" si="55"/>
        <v>Lwówek Śląski</v>
      </c>
      <c r="L306" s="15" t="str">
        <f t="shared" si="56"/>
        <v>ul. Oświęcimska 3</v>
      </c>
      <c r="M306" s="25"/>
      <c r="N306" s="26"/>
      <c r="O306" s="26"/>
      <c r="P306" s="24" t="s">
        <v>114</v>
      </c>
      <c r="Q306" s="37" t="s">
        <v>59</v>
      </c>
      <c r="R306" s="38" t="s">
        <v>63</v>
      </c>
      <c r="S306" t="e">
        <f t="shared" si="61"/>
        <v>#N/A</v>
      </c>
    </row>
    <row r="307" spans="1:19">
      <c r="A307" s="16">
        <v>299</v>
      </c>
      <c r="B307" s="13" t="str">
        <f t="shared" si="52"/>
        <v>czwartek</v>
      </c>
      <c r="C307" s="12">
        <f t="shared" si="51"/>
        <v>4</v>
      </c>
      <c r="D307" s="14">
        <f t="shared" si="62"/>
        <v>45225</v>
      </c>
      <c r="E307" s="12">
        <f t="shared" si="57"/>
        <v>13</v>
      </c>
      <c r="F307" s="15" t="str">
        <f t="shared" si="53"/>
        <v>Apteka Agatowa</v>
      </c>
      <c r="G307" s="12" t="b">
        <f t="shared" si="58"/>
        <v>0</v>
      </c>
      <c r="H307" s="12">
        <f t="shared" si="59"/>
        <v>8</v>
      </c>
      <c r="I307" s="21" t="b">
        <f t="shared" si="54"/>
        <v>0</v>
      </c>
      <c r="J307" s="15" t="str">
        <f t="shared" si="60"/>
        <v>Apteka Agatowa</v>
      </c>
      <c r="K307" s="15" t="str">
        <f t="shared" si="55"/>
        <v>Lwówek Śląski</v>
      </c>
      <c r="L307" s="15" t="str">
        <f t="shared" si="56"/>
        <v>ul. Oświęcimska 3</v>
      </c>
      <c r="M307" s="25"/>
      <c r="N307" s="26"/>
      <c r="O307" s="29"/>
      <c r="P307" s="24" t="s">
        <v>114</v>
      </c>
      <c r="Q307" s="37" t="s">
        <v>59</v>
      </c>
      <c r="R307" s="38" t="s">
        <v>63</v>
      </c>
      <c r="S307" t="e">
        <f t="shared" si="61"/>
        <v>#N/A</v>
      </c>
    </row>
    <row r="308" spans="1:19">
      <c r="A308" s="16">
        <v>300</v>
      </c>
      <c r="B308" s="13" t="str">
        <f t="shared" si="52"/>
        <v>piątek</v>
      </c>
      <c r="C308" s="12">
        <f t="shared" si="51"/>
        <v>5</v>
      </c>
      <c r="D308" s="14">
        <f t="shared" si="62"/>
        <v>45226</v>
      </c>
      <c r="E308" s="12">
        <f t="shared" si="57"/>
        <v>13</v>
      </c>
      <c r="F308" s="15" t="str">
        <f t="shared" si="53"/>
        <v>Apteka Agatowa</v>
      </c>
      <c r="G308" s="12" t="b">
        <f t="shared" si="58"/>
        <v>0</v>
      </c>
      <c r="H308" s="12">
        <f t="shared" si="59"/>
        <v>8</v>
      </c>
      <c r="I308" s="21" t="b">
        <f t="shared" si="54"/>
        <v>0</v>
      </c>
      <c r="J308" s="15" t="str">
        <f t="shared" si="60"/>
        <v>Apteka Agatowa</v>
      </c>
      <c r="K308" s="15" t="str">
        <f t="shared" si="55"/>
        <v>Lwówek Śląski</v>
      </c>
      <c r="L308" s="15" t="str">
        <f t="shared" si="56"/>
        <v>ul. Oświęcimska 3</v>
      </c>
      <c r="M308" s="25"/>
      <c r="N308" s="26"/>
      <c r="O308" s="26"/>
      <c r="P308" s="24" t="s">
        <v>114</v>
      </c>
      <c r="Q308" s="37" t="s">
        <v>59</v>
      </c>
      <c r="R308" s="38" t="s">
        <v>63</v>
      </c>
      <c r="S308" t="e">
        <f t="shared" si="61"/>
        <v>#N/A</v>
      </c>
    </row>
    <row r="309" spans="1:19">
      <c r="A309" s="16">
        <v>301</v>
      </c>
      <c r="B309" s="13" t="str">
        <f t="shared" si="52"/>
        <v>sobota</v>
      </c>
      <c r="C309" s="12">
        <f t="shared" si="51"/>
        <v>6</v>
      </c>
      <c r="D309" s="14">
        <f t="shared" si="62"/>
        <v>45227</v>
      </c>
      <c r="E309" s="12">
        <f t="shared" si="57"/>
        <v>13</v>
      </c>
      <c r="F309" s="15" t="str">
        <f t="shared" si="53"/>
        <v>Apteka Agatowa</v>
      </c>
      <c r="G309" s="12" t="b">
        <f t="shared" si="58"/>
        <v>0</v>
      </c>
      <c r="H309" s="12">
        <f t="shared" si="59"/>
        <v>8</v>
      </c>
      <c r="I309" s="21" t="b">
        <f t="shared" si="54"/>
        <v>0</v>
      </c>
      <c r="J309" s="15" t="str">
        <f t="shared" si="60"/>
        <v>Apteka Agatowa</v>
      </c>
      <c r="K309" s="15" t="str">
        <f t="shared" si="55"/>
        <v>Lwówek Śląski</v>
      </c>
      <c r="L309" s="15" t="str">
        <f t="shared" si="56"/>
        <v>ul. Oświęcimska 3</v>
      </c>
      <c r="M309" s="25"/>
      <c r="N309" s="26"/>
      <c r="O309" s="29"/>
      <c r="P309" s="24" t="s">
        <v>114</v>
      </c>
      <c r="Q309" s="37" t="s">
        <v>59</v>
      </c>
      <c r="R309" s="38" t="s">
        <v>63</v>
      </c>
      <c r="S309" t="e">
        <f t="shared" si="61"/>
        <v>#N/A</v>
      </c>
    </row>
    <row r="310" spans="1:19">
      <c r="A310" s="16">
        <v>302</v>
      </c>
      <c r="B310" s="13" t="str">
        <f t="shared" si="52"/>
        <v>niedziela</v>
      </c>
      <c r="C310" s="12">
        <f t="shared" si="51"/>
        <v>7</v>
      </c>
      <c r="D310" s="14">
        <f t="shared" si="62"/>
        <v>45228</v>
      </c>
      <c r="E310" s="12">
        <f t="shared" si="57"/>
        <v>13</v>
      </c>
      <c r="F310" s="15" t="str">
        <f t="shared" si="53"/>
        <v>Apteka Agatowa</v>
      </c>
      <c r="G310" s="12" t="b">
        <f t="shared" si="58"/>
        <v>0</v>
      </c>
      <c r="H310" s="12">
        <f t="shared" si="59"/>
        <v>8</v>
      </c>
      <c r="I310" s="21" t="b">
        <f t="shared" si="54"/>
        <v>0</v>
      </c>
      <c r="J310" s="15" t="str">
        <f t="shared" si="60"/>
        <v>Apteka Agatowa</v>
      </c>
      <c r="K310" s="15" t="str">
        <f t="shared" si="55"/>
        <v>Lwówek Śląski</v>
      </c>
      <c r="L310" s="15" t="str">
        <f t="shared" si="56"/>
        <v>ul. Oświęcimska 3</v>
      </c>
      <c r="M310" s="25"/>
      <c r="N310" s="26"/>
      <c r="O310" s="29"/>
      <c r="P310" s="24" t="s">
        <v>114</v>
      </c>
      <c r="Q310" s="37" t="s">
        <v>59</v>
      </c>
      <c r="R310" s="38" t="s">
        <v>63</v>
      </c>
      <c r="S310" t="e">
        <f t="shared" si="61"/>
        <v>#N/A</v>
      </c>
    </row>
    <row r="311" spans="1:19" ht="15">
      <c r="A311" s="16">
        <v>303</v>
      </c>
      <c r="B311" s="13" t="str">
        <f t="shared" si="52"/>
        <v>poniedziałek</v>
      </c>
      <c r="C311" s="12">
        <f t="shared" si="51"/>
        <v>1</v>
      </c>
      <c r="D311" s="14">
        <f t="shared" si="62"/>
        <v>45229</v>
      </c>
      <c r="E311" s="12">
        <f t="shared" si="57"/>
        <v>1</v>
      </c>
      <c r="F311" s="15" t="str">
        <f t="shared" si="53"/>
        <v xml:space="preserve">Apteka Centrum </v>
      </c>
      <c r="G311" s="12" t="b">
        <f t="shared" si="58"/>
        <v>0</v>
      </c>
      <c r="H311" s="12">
        <f t="shared" si="59"/>
        <v>8</v>
      </c>
      <c r="I311" s="21" t="b">
        <f t="shared" si="54"/>
        <v>0</v>
      </c>
      <c r="J311" s="15" t="str">
        <f t="shared" si="60"/>
        <v xml:space="preserve">Apteka Centrum </v>
      </c>
      <c r="K311" s="15" t="str">
        <f t="shared" si="55"/>
        <v>Lwówek Śląski</v>
      </c>
      <c r="L311" s="15" t="str">
        <f t="shared" si="56"/>
        <v>ul. Zamkowa 3</v>
      </c>
      <c r="M311" s="25"/>
      <c r="N311" s="26"/>
      <c r="O311" s="27"/>
      <c r="P311" s="24" t="s">
        <v>114</v>
      </c>
      <c r="Q311" s="37" t="s">
        <v>59</v>
      </c>
      <c r="R311" s="38" t="s">
        <v>63</v>
      </c>
      <c r="S311" t="e">
        <f t="shared" si="61"/>
        <v>#N/A</v>
      </c>
    </row>
    <row r="312" spans="1:19" ht="15">
      <c r="A312" s="16">
        <v>304</v>
      </c>
      <c r="B312" s="13" t="str">
        <f t="shared" si="52"/>
        <v>wtorek</v>
      </c>
      <c r="C312" s="12">
        <f t="shared" si="51"/>
        <v>2</v>
      </c>
      <c r="D312" s="14">
        <f t="shared" si="62"/>
        <v>45230</v>
      </c>
      <c r="E312" s="12">
        <f t="shared" si="57"/>
        <v>1</v>
      </c>
      <c r="F312" s="15" t="str">
        <f t="shared" si="53"/>
        <v xml:space="preserve">Apteka Centrum </v>
      </c>
      <c r="G312" s="12" t="b">
        <f t="shared" si="58"/>
        <v>0</v>
      </c>
      <c r="H312" s="12">
        <f t="shared" si="59"/>
        <v>8</v>
      </c>
      <c r="I312" s="21" t="b">
        <f t="shared" si="54"/>
        <v>0</v>
      </c>
      <c r="J312" s="15" t="str">
        <f t="shared" si="60"/>
        <v xml:space="preserve">Apteka Centrum </v>
      </c>
      <c r="K312" s="15" t="str">
        <f t="shared" si="55"/>
        <v>Lwówek Śląski</v>
      </c>
      <c r="L312" s="15" t="str">
        <f t="shared" si="56"/>
        <v>ul. Zamkowa 3</v>
      </c>
      <c r="M312" s="25"/>
      <c r="N312" s="26"/>
      <c r="O312" s="28"/>
      <c r="P312" s="24" t="s">
        <v>114</v>
      </c>
      <c r="Q312" s="37" t="s">
        <v>59</v>
      </c>
      <c r="R312" s="38" t="s">
        <v>63</v>
      </c>
      <c r="S312" t="e">
        <f t="shared" si="61"/>
        <v>#N/A</v>
      </c>
    </row>
    <row r="313" spans="1:19" ht="15">
      <c r="A313" s="16">
        <v>305</v>
      </c>
      <c r="B313" s="13" t="str">
        <f t="shared" si="52"/>
        <v>środa</v>
      </c>
      <c r="C313" s="12">
        <f t="shared" si="51"/>
        <v>3</v>
      </c>
      <c r="D313" s="14">
        <f t="shared" si="62"/>
        <v>45231</v>
      </c>
      <c r="E313" s="12">
        <f t="shared" si="57"/>
        <v>1</v>
      </c>
      <c r="F313" s="15" t="str">
        <f t="shared" si="53"/>
        <v xml:space="preserve">Apteka Centrum </v>
      </c>
      <c r="G313" s="12" t="b">
        <f t="shared" si="58"/>
        <v>0</v>
      </c>
      <c r="H313" s="12">
        <f t="shared" si="59"/>
        <v>8</v>
      </c>
      <c r="I313" s="21" t="b">
        <f t="shared" si="54"/>
        <v>0</v>
      </c>
      <c r="J313" s="15" t="str">
        <f t="shared" si="60"/>
        <v xml:space="preserve">Apteka Centrum </v>
      </c>
      <c r="K313" s="15" t="str">
        <f t="shared" si="55"/>
        <v>Lwówek Śląski</v>
      </c>
      <c r="L313" s="15" t="str">
        <f t="shared" si="56"/>
        <v>ul. Zamkowa 3</v>
      </c>
      <c r="M313" s="25"/>
      <c r="N313" s="26"/>
      <c r="O313" s="30"/>
      <c r="P313" s="24" t="s">
        <v>65</v>
      </c>
      <c r="Q313" s="37" t="s">
        <v>59</v>
      </c>
      <c r="R313" s="38" t="s">
        <v>115</v>
      </c>
      <c r="S313" t="e">
        <f t="shared" si="61"/>
        <v>#N/A</v>
      </c>
    </row>
    <row r="314" spans="1:19">
      <c r="A314" s="16">
        <v>306</v>
      </c>
      <c r="B314" s="13" t="str">
        <f t="shared" si="52"/>
        <v>czwartek</v>
      </c>
      <c r="C314" s="12">
        <f t="shared" si="51"/>
        <v>4</v>
      </c>
      <c r="D314" s="14">
        <f t="shared" si="62"/>
        <v>45232</v>
      </c>
      <c r="E314" s="12">
        <f t="shared" si="57"/>
        <v>1</v>
      </c>
      <c r="F314" s="15" t="str">
        <f t="shared" si="53"/>
        <v xml:space="preserve">Apteka Centrum </v>
      </c>
      <c r="G314" s="12" t="b">
        <f t="shared" si="58"/>
        <v>0</v>
      </c>
      <c r="H314" s="12">
        <f t="shared" si="59"/>
        <v>8</v>
      </c>
      <c r="I314" s="21" t="b">
        <f t="shared" si="54"/>
        <v>0</v>
      </c>
      <c r="J314" s="15" t="str">
        <f t="shared" si="60"/>
        <v xml:space="preserve">Apteka Centrum </v>
      </c>
      <c r="K314" s="15" t="str">
        <f t="shared" si="55"/>
        <v>Lwówek Śląski</v>
      </c>
      <c r="L314" s="15" t="str">
        <f t="shared" si="56"/>
        <v>ul. Zamkowa 3</v>
      </c>
      <c r="M314" s="25"/>
      <c r="N314" s="26"/>
      <c r="O314" s="29"/>
      <c r="P314" s="24" t="s">
        <v>65</v>
      </c>
      <c r="Q314" s="37" t="s">
        <v>59</v>
      </c>
      <c r="R314" s="38" t="s">
        <v>115</v>
      </c>
      <c r="S314" t="e">
        <f t="shared" si="61"/>
        <v>#N/A</v>
      </c>
    </row>
    <row r="315" spans="1:19">
      <c r="A315" s="16">
        <v>307</v>
      </c>
      <c r="B315" s="13" t="str">
        <f t="shared" si="52"/>
        <v>piątek</v>
      </c>
      <c r="C315" s="12">
        <f t="shared" si="51"/>
        <v>5</v>
      </c>
      <c r="D315" s="14">
        <f t="shared" si="62"/>
        <v>45233</v>
      </c>
      <c r="E315" s="12">
        <f t="shared" si="57"/>
        <v>1</v>
      </c>
      <c r="F315" s="15" t="str">
        <f t="shared" si="53"/>
        <v xml:space="preserve">Apteka Centrum </v>
      </c>
      <c r="G315" s="12" t="b">
        <f t="shared" si="58"/>
        <v>0</v>
      </c>
      <c r="H315" s="12">
        <f t="shared" si="59"/>
        <v>8</v>
      </c>
      <c r="I315" s="21" t="b">
        <f t="shared" si="54"/>
        <v>0</v>
      </c>
      <c r="J315" s="15" t="str">
        <f t="shared" si="60"/>
        <v xml:space="preserve">Apteka Centrum </v>
      </c>
      <c r="K315" s="15" t="str">
        <f t="shared" si="55"/>
        <v>Lwówek Śląski</v>
      </c>
      <c r="L315" s="15" t="str">
        <f t="shared" si="56"/>
        <v>ul. Zamkowa 3</v>
      </c>
      <c r="M315" s="25"/>
      <c r="N315" s="26"/>
      <c r="O315" s="26"/>
      <c r="P315" s="24" t="s">
        <v>65</v>
      </c>
      <c r="Q315" s="37" t="s">
        <v>59</v>
      </c>
      <c r="R315" s="38" t="s">
        <v>115</v>
      </c>
      <c r="S315" t="e">
        <f t="shared" si="61"/>
        <v>#N/A</v>
      </c>
    </row>
    <row r="316" spans="1:19">
      <c r="A316" s="16">
        <v>308</v>
      </c>
      <c r="B316" s="13" t="str">
        <f t="shared" si="52"/>
        <v>sobota</v>
      </c>
      <c r="C316" s="12">
        <f t="shared" si="51"/>
        <v>6</v>
      </c>
      <c r="D316" s="14">
        <f t="shared" si="62"/>
        <v>45234</v>
      </c>
      <c r="E316" s="12">
        <f t="shared" si="57"/>
        <v>1</v>
      </c>
      <c r="F316" s="15" t="str">
        <f t="shared" si="53"/>
        <v xml:space="preserve">Apteka Centrum </v>
      </c>
      <c r="G316" s="12" t="b">
        <f t="shared" si="58"/>
        <v>0</v>
      </c>
      <c r="H316" s="12">
        <f t="shared" si="59"/>
        <v>8</v>
      </c>
      <c r="I316" s="21" t="b">
        <f t="shared" si="54"/>
        <v>0</v>
      </c>
      <c r="J316" s="15" t="str">
        <f t="shared" si="60"/>
        <v xml:space="preserve">Apteka Centrum </v>
      </c>
      <c r="K316" s="15" t="str">
        <f t="shared" si="55"/>
        <v>Lwówek Śląski</v>
      </c>
      <c r="L316" s="15" t="str">
        <f t="shared" si="56"/>
        <v>ul. Zamkowa 3</v>
      </c>
      <c r="M316" s="25"/>
      <c r="N316" s="26"/>
      <c r="O316" s="29"/>
      <c r="P316" s="24" t="s">
        <v>65</v>
      </c>
      <c r="Q316" s="37" t="s">
        <v>59</v>
      </c>
      <c r="R316" s="38" t="s">
        <v>115</v>
      </c>
      <c r="S316" t="e">
        <f t="shared" si="61"/>
        <v>#N/A</v>
      </c>
    </row>
    <row r="317" spans="1:19">
      <c r="A317" s="16">
        <v>309</v>
      </c>
      <c r="B317" s="13" t="str">
        <f t="shared" si="52"/>
        <v>niedziela</v>
      </c>
      <c r="C317" s="12">
        <f t="shared" si="51"/>
        <v>7</v>
      </c>
      <c r="D317" s="14">
        <f t="shared" si="62"/>
        <v>45235</v>
      </c>
      <c r="E317" s="12">
        <f t="shared" si="57"/>
        <v>1</v>
      </c>
      <c r="F317" s="15" t="str">
        <f t="shared" si="53"/>
        <v xml:space="preserve">Apteka Centrum </v>
      </c>
      <c r="G317" s="12" t="b">
        <f t="shared" si="58"/>
        <v>0</v>
      </c>
      <c r="H317" s="12">
        <f t="shared" si="59"/>
        <v>8</v>
      </c>
      <c r="I317" s="21" t="b">
        <f t="shared" si="54"/>
        <v>0</v>
      </c>
      <c r="J317" s="15" t="str">
        <f t="shared" si="60"/>
        <v xml:space="preserve">Apteka Centrum </v>
      </c>
      <c r="K317" s="15" t="str">
        <f t="shared" si="55"/>
        <v>Lwówek Śląski</v>
      </c>
      <c r="L317" s="15" t="str">
        <f t="shared" si="56"/>
        <v>ul. Zamkowa 3</v>
      </c>
      <c r="M317" s="25"/>
      <c r="N317" s="26"/>
      <c r="O317" s="29"/>
      <c r="P317" s="24" t="s">
        <v>65</v>
      </c>
      <c r="Q317" s="37" t="s">
        <v>59</v>
      </c>
      <c r="R317" s="38" t="s">
        <v>115</v>
      </c>
      <c r="S317" t="e">
        <f t="shared" si="61"/>
        <v>#N/A</v>
      </c>
    </row>
    <row r="318" spans="1:19" ht="15">
      <c r="A318" s="16">
        <v>310</v>
      </c>
      <c r="B318" s="13" t="str">
        <f t="shared" si="52"/>
        <v>poniedziałek</v>
      </c>
      <c r="C318" s="12">
        <f t="shared" si="51"/>
        <v>1</v>
      </c>
      <c r="D318" s="14">
        <f t="shared" si="62"/>
        <v>45236</v>
      </c>
      <c r="E318" s="12">
        <f t="shared" si="57"/>
        <v>2</v>
      </c>
      <c r="F318" s="15" t="str">
        <f t="shared" si="53"/>
        <v>Apteka pod św. Nepomucenem</v>
      </c>
      <c r="G318" s="12" t="b">
        <f t="shared" si="58"/>
        <v>0</v>
      </c>
      <c r="H318" s="12">
        <f t="shared" si="59"/>
        <v>8</v>
      </c>
      <c r="I318" s="21" t="b">
        <f t="shared" si="54"/>
        <v>0</v>
      </c>
      <c r="J318" s="15" t="str">
        <f t="shared" si="60"/>
        <v>Apteka pod św. Nepomucenem</v>
      </c>
      <c r="K318" s="15" t="str">
        <f t="shared" si="55"/>
        <v>Lwówek Śląski</v>
      </c>
      <c r="L318" s="15" t="str">
        <f t="shared" si="56"/>
        <v>ul. Kościelna 23</v>
      </c>
      <c r="M318" s="25"/>
      <c r="N318" s="26"/>
      <c r="O318" s="27"/>
      <c r="P318" s="24" t="s">
        <v>65</v>
      </c>
      <c r="Q318" s="37" t="s">
        <v>59</v>
      </c>
      <c r="R318" s="38" t="s">
        <v>115</v>
      </c>
      <c r="S318" t="e">
        <f t="shared" si="61"/>
        <v>#N/A</v>
      </c>
    </row>
    <row r="319" spans="1:19" ht="15">
      <c r="A319" s="16">
        <v>311</v>
      </c>
      <c r="B319" s="13" t="str">
        <f t="shared" si="52"/>
        <v>wtorek</v>
      </c>
      <c r="C319" s="12">
        <f t="shared" si="51"/>
        <v>2</v>
      </c>
      <c r="D319" s="14">
        <f t="shared" si="62"/>
        <v>45237</v>
      </c>
      <c r="E319" s="12">
        <f t="shared" si="57"/>
        <v>2</v>
      </c>
      <c r="F319" s="15" t="str">
        <f t="shared" si="53"/>
        <v>Apteka pod św. Nepomucenem</v>
      </c>
      <c r="G319" s="12" t="b">
        <f t="shared" si="58"/>
        <v>0</v>
      </c>
      <c r="H319" s="12">
        <f t="shared" si="59"/>
        <v>8</v>
      </c>
      <c r="I319" s="21" t="b">
        <f t="shared" si="54"/>
        <v>0</v>
      </c>
      <c r="J319" s="15" t="str">
        <f t="shared" si="60"/>
        <v>Apteka pod św. Nepomucenem</v>
      </c>
      <c r="K319" s="15" t="str">
        <f t="shared" si="55"/>
        <v>Lwówek Śląski</v>
      </c>
      <c r="L319" s="15" t="str">
        <f t="shared" si="56"/>
        <v>ul. Kościelna 23</v>
      </c>
      <c r="M319" s="25"/>
      <c r="N319" s="26"/>
      <c r="O319" s="28"/>
      <c r="P319" s="24" t="s">
        <v>65</v>
      </c>
      <c r="Q319" s="37" t="s">
        <v>59</v>
      </c>
      <c r="R319" s="38" t="s">
        <v>115</v>
      </c>
      <c r="S319" t="e">
        <f t="shared" si="61"/>
        <v>#N/A</v>
      </c>
    </row>
    <row r="320" spans="1:19">
      <c r="A320" s="16">
        <v>312</v>
      </c>
      <c r="B320" s="13" t="str">
        <f t="shared" si="52"/>
        <v>środa</v>
      </c>
      <c r="C320" s="12">
        <f t="shared" si="51"/>
        <v>3</v>
      </c>
      <c r="D320" s="14">
        <f t="shared" si="62"/>
        <v>45238</v>
      </c>
      <c r="E320" s="12">
        <f t="shared" si="57"/>
        <v>2</v>
      </c>
      <c r="F320" s="15" t="str">
        <f t="shared" si="53"/>
        <v>Apteka pod św. Nepomucenem</v>
      </c>
      <c r="G320" s="12" t="b">
        <f t="shared" si="58"/>
        <v>0</v>
      </c>
      <c r="H320" s="12">
        <f t="shared" si="59"/>
        <v>8</v>
      </c>
      <c r="I320" s="21" t="b">
        <f t="shared" si="54"/>
        <v>0</v>
      </c>
      <c r="J320" s="15" t="str">
        <f t="shared" si="60"/>
        <v>Apteka pod św. Nepomucenem</v>
      </c>
      <c r="K320" s="15" t="str">
        <f t="shared" si="55"/>
        <v>Lwówek Śląski</v>
      </c>
      <c r="L320" s="15" t="str">
        <f t="shared" si="56"/>
        <v>ul. Kościelna 23</v>
      </c>
      <c r="M320" s="25"/>
      <c r="N320" s="26"/>
      <c r="O320" s="26"/>
      <c r="P320" s="24" t="s">
        <v>116</v>
      </c>
      <c r="Q320" s="37" t="s">
        <v>59</v>
      </c>
      <c r="R320" s="38" t="s">
        <v>70</v>
      </c>
      <c r="S320" t="e">
        <f t="shared" si="61"/>
        <v>#N/A</v>
      </c>
    </row>
    <row r="321" spans="1:19">
      <c r="A321" s="16">
        <v>313</v>
      </c>
      <c r="B321" s="13" t="str">
        <f t="shared" si="52"/>
        <v>czwartek</v>
      </c>
      <c r="C321" s="12">
        <f t="shared" si="51"/>
        <v>4</v>
      </c>
      <c r="D321" s="14">
        <f t="shared" si="62"/>
        <v>45239</v>
      </c>
      <c r="E321" s="12">
        <f t="shared" si="57"/>
        <v>2</v>
      </c>
      <c r="F321" s="15" t="str">
        <f t="shared" si="53"/>
        <v>Apteka pod św. Nepomucenem</v>
      </c>
      <c r="G321" s="12" t="b">
        <f t="shared" si="58"/>
        <v>0</v>
      </c>
      <c r="H321" s="12">
        <f t="shared" si="59"/>
        <v>8</v>
      </c>
      <c r="I321" s="21" t="b">
        <f t="shared" si="54"/>
        <v>0</v>
      </c>
      <c r="J321" s="15" t="str">
        <f t="shared" si="60"/>
        <v>Apteka pod św. Nepomucenem</v>
      </c>
      <c r="K321" s="15" t="str">
        <f t="shared" si="55"/>
        <v>Lwówek Śląski</v>
      </c>
      <c r="L321" s="15" t="str">
        <f t="shared" si="56"/>
        <v>ul. Kościelna 23</v>
      </c>
      <c r="M321" s="25"/>
      <c r="N321" s="26"/>
      <c r="O321" s="29"/>
      <c r="P321" s="24" t="s">
        <v>116</v>
      </c>
      <c r="Q321" s="37" t="s">
        <v>59</v>
      </c>
      <c r="R321" s="38" t="s">
        <v>70</v>
      </c>
      <c r="S321" t="e">
        <f t="shared" si="61"/>
        <v>#N/A</v>
      </c>
    </row>
    <row r="322" spans="1:19">
      <c r="A322" s="16">
        <v>314</v>
      </c>
      <c r="B322" s="13" t="str">
        <f t="shared" si="52"/>
        <v>piątek</v>
      </c>
      <c r="C322" s="12">
        <f t="shared" si="51"/>
        <v>5</v>
      </c>
      <c r="D322" s="14">
        <f t="shared" si="62"/>
        <v>45240</v>
      </c>
      <c r="E322" s="12">
        <f t="shared" si="57"/>
        <v>2</v>
      </c>
      <c r="F322" s="15" t="str">
        <f t="shared" si="53"/>
        <v>Apteka pod św. Nepomucenem</v>
      </c>
      <c r="G322" s="12" t="b">
        <f t="shared" si="58"/>
        <v>0</v>
      </c>
      <c r="H322" s="12">
        <f t="shared" si="59"/>
        <v>8</v>
      </c>
      <c r="I322" s="21" t="b">
        <f t="shared" si="54"/>
        <v>0</v>
      </c>
      <c r="J322" s="15" t="str">
        <f t="shared" si="60"/>
        <v>Apteka pod św. Nepomucenem</v>
      </c>
      <c r="K322" s="15" t="str">
        <f t="shared" si="55"/>
        <v>Lwówek Śląski</v>
      </c>
      <c r="L322" s="15" t="str">
        <f t="shared" si="56"/>
        <v>ul. Kościelna 23</v>
      </c>
      <c r="M322" s="25"/>
      <c r="N322" s="26"/>
      <c r="O322" s="26"/>
      <c r="P322" s="24" t="s">
        <v>116</v>
      </c>
      <c r="Q322" s="37" t="s">
        <v>59</v>
      </c>
      <c r="R322" s="38" t="s">
        <v>70</v>
      </c>
      <c r="S322" t="e">
        <f t="shared" si="61"/>
        <v>#N/A</v>
      </c>
    </row>
    <row r="323" spans="1:19" ht="15">
      <c r="A323" s="16">
        <v>315</v>
      </c>
      <c r="B323" s="13" t="str">
        <f t="shared" si="52"/>
        <v>sobota</v>
      </c>
      <c r="C323" s="12">
        <f t="shared" si="51"/>
        <v>6</v>
      </c>
      <c r="D323" s="14">
        <f t="shared" si="62"/>
        <v>45241</v>
      </c>
      <c r="E323" s="12">
        <f t="shared" si="57"/>
        <v>2</v>
      </c>
      <c r="F323" s="15" t="str">
        <f t="shared" si="53"/>
        <v>Apteka pod św. Nepomucenem</v>
      </c>
      <c r="G323" s="12" t="b">
        <f t="shared" si="58"/>
        <v>0</v>
      </c>
      <c r="H323" s="12">
        <f t="shared" si="59"/>
        <v>8</v>
      </c>
      <c r="I323" s="21" t="b">
        <f t="shared" si="54"/>
        <v>0</v>
      </c>
      <c r="J323" s="15" t="str">
        <f t="shared" si="60"/>
        <v>Apteka pod św. Nepomucenem</v>
      </c>
      <c r="K323" s="15" t="str">
        <f t="shared" si="55"/>
        <v>Lwówek Śląski</v>
      </c>
      <c r="L323" s="15" t="str">
        <f t="shared" si="56"/>
        <v>ul. Kościelna 23</v>
      </c>
      <c r="M323" s="25"/>
      <c r="N323" s="26"/>
      <c r="O323" s="28"/>
      <c r="P323" s="24" t="s">
        <v>116</v>
      </c>
      <c r="Q323" s="37" t="s">
        <v>59</v>
      </c>
      <c r="R323" s="38" t="s">
        <v>70</v>
      </c>
      <c r="S323" t="e">
        <f t="shared" si="61"/>
        <v>#N/A</v>
      </c>
    </row>
    <row r="324" spans="1:19">
      <c r="A324" s="16">
        <v>316</v>
      </c>
      <c r="B324" s="13" t="str">
        <f t="shared" si="52"/>
        <v>niedziela</v>
      </c>
      <c r="C324" s="12">
        <f t="shared" ref="C324:C373" si="63">WEEKDAY(D324,2)</f>
        <v>7</v>
      </c>
      <c r="D324" s="14">
        <f t="shared" si="62"/>
        <v>45242</v>
      </c>
      <c r="E324" s="12">
        <f t="shared" si="57"/>
        <v>2</v>
      </c>
      <c r="F324" s="15" t="str">
        <f t="shared" si="53"/>
        <v>Apteka pod św. Nepomucenem</v>
      </c>
      <c r="G324" s="12" t="b">
        <f t="shared" si="58"/>
        <v>0</v>
      </c>
      <c r="H324" s="12">
        <f t="shared" si="59"/>
        <v>8</v>
      </c>
      <c r="I324" s="21" t="b">
        <f t="shared" si="54"/>
        <v>0</v>
      </c>
      <c r="J324" s="15" t="str">
        <f t="shared" si="60"/>
        <v>Apteka pod św. Nepomucenem</v>
      </c>
      <c r="K324" s="15" t="str">
        <f t="shared" si="55"/>
        <v>Lwówek Śląski</v>
      </c>
      <c r="L324" s="15" t="str">
        <f t="shared" si="56"/>
        <v>ul. Kościelna 23</v>
      </c>
      <c r="M324" s="25"/>
      <c r="N324" s="26"/>
      <c r="O324" s="29"/>
      <c r="P324" s="24" t="s">
        <v>116</v>
      </c>
      <c r="Q324" s="37" t="s">
        <v>59</v>
      </c>
      <c r="R324" s="38" t="s">
        <v>70</v>
      </c>
      <c r="S324" t="e">
        <f t="shared" si="61"/>
        <v>#N/A</v>
      </c>
    </row>
    <row r="325" spans="1:19" ht="15">
      <c r="A325" s="16">
        <v>317</v>
      </c>
      <c r="B325" s="13" t="str">
        <f t="shared" si="52"/>
        <v>poniedziałek</v>
      </c>
      <c r="C325" s="12">
        <f t="shared" si="63"/>
        <v>1</v>
      </c>
      <c r="D325" s="14">
        <f t="shared" si="62"/>
        <v>45243</v>
      </c>
      <c r="E325" s="12">
        <f t="shared" si="57"/>
        <v>3</v>
      </c>
      <c r="F325" s="15" t="str">
        <f t="shared" si="53"/>
        <v>Apteka Zabobrze</v>
      </c>
      <c r="G325" s="12" t="b">
        <f t="shared" si="58"/>
        <v>0</v>
      </c>
      <c r="H325" s="12">
        <f t="shared" si="59"/>
        <v>8</v>
      </c>
      <c r="I325" s="21" t="b">
        <f t="shared" si="54"/>
        <v>0</v>
      </c>
      <c r="J325" s="15" t="str">
        <f t="shared" si="60"/>
        <v>Apteka Zabobrze</v>
      </c>
      <c r="K325" s="15" t="str">
        <f t="shared" si="55"/>
        <v>Wleń</v>
      </c>
      <c r="L325" s="15" t="str">
        <f t="shared" si="56"/>
        <v>ul. Bohaterów Nysy 23/24</v>
      </c>
      <c r="M325" s="25"/>
      <c r="N325" s="26"/>
      <c r="O325" s="27"/>
      <c r="P325" s="24" t="s">
        <v>116</v>
      </c>
      <c r="Q325" s="37" t="s">
        <v>59</v>
      </c>
      <c r="R325" s="38" t="s">
        <v>70</v>
      </c>
      <c r="S325" t="e">
        <f t="shared" si="61"/>
        <v>#N/A</v>
      </c>
    </row>
    <row r="326" spans="1:19" ht="15">
      <c r="A326" s="16">
        <v>318</v>
      </c>
      <c r="B326" s="13" t="str">
        <f t="shared" si="52"/>
        <v>wtorek</v>
      </c>
      <c r="C326" s="12">
        <f t="shared" si="63"/>
        <v>2</v>
      </c>
      <c r="D326" s="14">
        <f t="shared" si="62"/>
        <v>45244</v>
      </c>
      <c r="E326" s="12">
        <f t="shared" si="57"/>
        <v>3</v>
      </c>
      <c r="F326" s="15" t="str">
        <f t="shared" si="53"/>
        <v>Apteka Zabobrze</v>
      </c>
      <c r="G326" s="12" t="b">
        <f t="shared" si="58"/>
        <v>0</v>
      </c>
      <c r="H326" s="12">
        <f t="shared" si="59"/>
        <v>8</v>
      </c>
      <c r="I326" s="21" t="b">
        <f t="shared" si="54"/>
        <v>0</v>
      </c>
      <c r="J326" s="15" t="str">
        <f t="shared" si="60"/>
        <v>Apteka Zabobrze</v>
      </c>
      <c r="K326" s="15" t="str">
        <f t="shared" si="55"/>
        <v>Wleń</v>
      </c>
      <c r="L326" s="15" t="str">
        <f t="shared" si="56"/>
        <v>ul. Bohaterów Nysy 23/24</v>
      </c>
      <c r="M326" s="25"/>
      <c r="N326" s="26"/>
      <c r="O326" s="28"/>
      <c r="P326" s="24" t="s">
        <v>116</v>
      </c>
      <c r="Q326" s="37" t="s">
        <v>59</v>
      </c>
      <c r="R326" s="38" t="s">
        <v>70</v>
      </c>
      <c r="S326" t="e">
        <f t="shared" si="61"/>
        <v>#N/A</v>
      </c>
    </row>
    <row r="327" spans="1:19">
      <c r="A327" s="16">
        <v>319</v>
      </c>
      <c r="B327" s="13" t="str">
        <f t="shared" si="52"/>
        <v>środa</v>
      </c>
      <c r="C327" s="12">
        <f t="shared" si="63"/>
        <v>3</v>
      </c>
      <c r="D327" s="14">
        <f t="shared" si="62"/>
        <v>45245</v>
      </c>
      <c r="E327" s="12">
        <f t="shared" si="57"/>
        <v>3</v>
      </c>
      <c r="F327" s="15" t="str">
        <f t="shared" si="53"/>
        <v>Apteka Zabobrze</v>
      </c>
      <c r="G327" s="12" t="b">
        <f t="shared" si="58"/>
        <v>0</v>
      </c>
      <c r="H327" s="12">
        <f t="shared" si="59"/>
        <v>8</v>
      </c>
      <c r="I327" s="21" t="b">
        <f t="shared" si="54"/>
        <v>0</v>
      </c>
      <c r="J327" s="15" t="str">
        <f t="shared" si="60"/>
        <v>Apteka Zabobrze</v>
      </c>
      <c r="K327" s="15" t="str">
        <f t="shared" si="55"/>
        <v>Wleń</v>
      </c>
      <c r="L327" s="15" t="str">
        <f t="shared" si="56"/>
        <v>ul. Bohaterów Nysy 23/24</v>
      </c>
      <c r="M327" s="25"/>
      <c r="N327" s="26"/>
      <c r="O327" s="26"/>
      <c r="P327" s="31" t="s">
        <v>58</v>
      </c>
      <c r="Q327" s="44" t="s">
        <v>59</v>
      </c>
      <c r="R327" s="45" t="s">
        <v>60</v>
      </c>
      <c r="S327" t="e">
        <f t="shared" si="61"/>
        <v>#N/A</v>
      </c>
    </row>
    <row r="328" spans="1:19">
      <c r="A328" s="16">
        <v>320</v>
      </c>
      <c r="B328" s="13" t="str">
        <f t="shared" si="52"/>
        <v>czwartek</v>
      </c>
      <c r="C328" s="12">
        <f t="shared" si="63"/>
        <v>4</v>
      </c>
      <c r="D328" s="14">
        <f t="shared" si="62"/>
        <v>45246</v>
      </c>
      <c r="E328" s="12">
        <f t="shared" si="57"/>
        <v>3</v>
      </c>
      <c r="F328" s="15" t="str">
        <f t="shared" si="53"/>
        <v>Apteka Zabobrze</v>
      </c>
      <c r="G328" s="12" t="b">
        <f t="shared" si="58"/>
        <v>0</v>
      </c>
      <c r="H328" s="12">
        <f t="shared" si="59"/>
        <v>8</v>
      </c>
      <c r="I328" s="21" t="b">
        <f t="shared" si="54"/>
        <v>0</v>
      </c>
      <c r="J328" s="15" t="str">
        <f t="shared" si="60"/>
        <v>Apteka Zabobrze</v>
      </c>
      <c r="K328" s="15" t="str">
        <f t="shared" si="55"/>
        <v>Wleń</v>
      </c>
      <c r="L328" s="15" t="str">
        <f t="shared" si="56"/>
        <v>ul. Bohaterów Nysy 23/24</v>
      </c>
      <c r="M328" s="25"/>
      <c r="N328" s="26"/>
      <c r="O328" s="29"/>
      <c r="P328" s="24" t="s">
        <v>58</v>
      </c>
      <c r="Q328" s="37" t="s">
        <v>59</v>
      </c>
      <c r="R328" s="38" t="s">
        <v>60</v>
      </c>
      <c r="S328" t="e">
        <f t="shared" si="61"/>
        <v>#N/A</v>
      </c>
    </row>
    <row r="329" spans="1:19">
      <c r="A329" s="16">
        <v>321</v>
      </c>
      <c r="B329" s="13" t="str">
        <f t="shared" ref="B329:B374" si="64">VLOOKUP(C329,$W$8:$X$14,2)</f>
        <v>piątek</v>
      </c>
      <c r="C329" s="12">
        <f t="shared" si="63"/>
        <v>5</v>
      </c>
      <c r="D329" s="14">
        <f t="shared" si="62"/>
        <v>45247</v>
      </c>
      <c r="E329" s="12">
        <f t="shared" si="57"/>
        <v>3</v>
      </c>
      <c r="F329" s="15" t="str">
        <f t="shared" ref="F329:F374" si="65">VLOOKUP(E329,$M$385:$R$397,4)</f>
        <v>Apteka Zabobrze</v>
      </c>
      <c r="G329" s="12" t="b">
        <f t="shared" si="58"/>
        <v>0</v>
      </c>
      <c r="H329" s="12">
        <f t="shared" si="59"/>
        <v>8</v>
      </c>
      <c r="I329" s="21" t="b">
        <f t="shared" ref="I329:I374" si="66">IF(G329=TRUE,VLOOKUP(H329,$M$406:$R$418,4))</f>
        <v>0</v>
      </c>
      <c r="J329" s="15" t="str">
        <f t="shared" si="60"/>
        <v>Apteka Zabobrze</v>
      </c>
      <c r="K329" s="15" t="str">
        <f t="shared" ref="K329:K374" si="67">IF($G329=FALSE,LOOKUP($E329,$M$385:$M$397,$Q$385:$Q$397),LOOKUP($H329,$M$406:$M$418,$Q$406:$Q$418))</f>
        <v>Wleń</v>
      </c>
      <c r="L329" s="15" t="str">
        <f t="shared" ref="L329:L374" si="68">IF($G329=FALSE,LOOKUP($E329,$M$385:$M$397,$R$385:$R$397),LOOKUP($H329,$M$406:$M$418,$R$406:$R$418))</f>
        <v>ul. Bohaterów Nysy 23/24</v>
      </c>
      <c r="M329" s="25"/>
      <c r="N329" s="26"/>
      <c r="O329" s="26"/>
      <c r="P329" s="24" t="s">
        <v>58</v>
      </c>
      <c r="Q329" s="37" t="s">
        <v>59</v>
      </c>
      <c r="R329" s="38" t="s">
        <v>60</v>
      </c>
      <c r="S329" t="e">
        <f t="shared" si="61"/>
        <v>#N/A</v>
      </c>
    </row>
    <row r="330" spans="1:19">
      <c r="A330" s="16">
        <v>322</v>
      </c>
      <c r="B330" s="13" t="str">
        <f t="shared" si="64"/>
        <v>sobota</v>
      </c>
      <c r="C330" s="12">
        <f t="shared" si="63"/>
        <v>6</v>
      </c>
      <c r="D330" s="14">
        <f t="shared" si="62"/>
        <v>45248</v>
      </c>
      <c r="E330" s="12">
        <f t="shared" ref="E330:E374" si="69">IF(C330&lt;&gt;1,E329,IF(E329+1&gt;$D$2,1,E329+1))</f>
        <v>3</v>
      </c>
      <c r="F330" s="15" t="str">
        <f t="shared" si="65"/>
        <v>Apteka Zabobrze</v>
      </c>
      <c r="G330" s="12" t="b">
        <f t="shared" ref="G330:G374" si="70">TRUE=(OR(D330=$W$19,D330=$W$20,D330=$W$27,D330=$W$28,D330=$W$29))</f>
        <v>0</v>
      </c>
      <c r="H330" s="12">
        <f t="shared" ref="H330:H374" si="71">IF(G330=TRUE,IF(H329+1&gt;$D$4,1,H329+1),H329)</f>
        <v>8</v>
      </c>
      <c r="I330" s="21" t="b">
        <f t="shared" si="66"/>
        <v>0</v>
      </c>
      <c r="J330" s="15" t="str">
        <f t="shared" ref="J330:J374" si="72">IF(G330=FALSE,F330,I330)</f>
        <v>Apteka Zabobrze</v>
      </c>
      <c r="K330" s="15" t="str">
        <f t="shared" si="67"/>
        <v>Wleń</v>
      </c>
      <c r="L330" s="15" t="str">
        <f t="shared" si="68"/>
        <v>ul. Bohaterów Nysy 23/24</v>
      </c>
      <c r="M330" s="25"/>
      <c r="N330" s="26"/>
      <c r="O330" s="29"/>
      <c r="P330" s="31" t="s">
        <v>58</v>
      </c>
      <c r="Q330" s="44" t="s">
        <v>59</v>
      </c>
      <c r="R330" s="45" t="s">
        <v>60</v>
      </c>
      <c r="S330" t="e">
        <f t="shared" ref="S330:S374" si="73">_xlfn.IFS(J330=P330,"OK")</f>
        <v>#N/A</v>
      </c>
    </row>
    <row r="331" spans="1:19">
      <c r="A331" s="16">
        <v>323</v>
      </c>
      <c r="B331" s="13" t="str">
        <f t="shared" si="64"/>
        <v>niedziela</v>
      </c>
      <c r="C331" s="12">
        <f t="shared" si="63"/>
        <v>7</v>
      </c>
      <c r="D331" s="14">
        <f t="shared" ref="D331:D374" si="74">D330+1</f>
        <v>45249</v>
      </c>
      <c r="E331" s="12">
        <f t="shared" si="69"/>
        <v>3</v>
      </c>
      <c r="F331" s="15" t="str">
        <f t="shared" si="65"/>
        <v>Apteka Zabobrze</v>
      </c>
      <c r="G331" s="12" t="b">
        <f t="shared" si="70"/>
        <v>0</v>
      </c>
      <c r="H331" s="12">
        <f t="shared" si="71"/>
        <v>8</v>
      </c>
      <c r="I331" s="21" t="b">
        <f t="shared" si="66"/>
        <v>0</v>
      </c>
      <c r="J331" s="15" t="str">
        <f t="shared" si="72"/>
        <v>Apteka Zabobrze</v>
      </c>
      <c r="K331" s="15" t="str">
        <f t="shared" si="67"/>
        <v>Wleń</v>
      </c>
      <c r="L331" s="15" t="str">
        <f t="shared" si="68"/>
        <v>ul. Bohaterów Nysy 23/24</v>
      </c>
      <c r="M331" s="25"/>
      <c r="N331" s="26"/>
      <c r="O331" s="29"/>
      <c r="P331" s="31" t="s">
        <v>58</v>
      </c>
      <c r="Q331" s="44" t="s">
        <v>59</v>
      </c>
      <c r="R331" s="45" t="s">
        <v>60</v>
      </c>
      <c r="S331" t="e">
        <f t="shared" si="73"/>
        <v>#N/A</v>
      </c>
    </row>
    <row r="332" spans="1:19" ht="15">
      <c r="A332" s="16">
        <v>324</v>
      </c>
      <c r="B332" s="13" t="str">
        <f t="shared" si="64"/>
        <v>poniedziałek</v>
      </c>
      <c r="C332" s="12">
        <f t="shared" si="63"/>
        <v>1</v>
      </c>
      <c r="D332" s="14">
        <f t="shared" si="74"/>
        <v>45250</v>
      </c>
      <c r="E332" s="12">
        <f t="shared" si="69"/>
        <v>4</v>
      </c>
      <c r="F332" s="15" t="str">
        <f t="shared" si="65"/>
        <v>Apteka Przyjazna</v>
      </c>
      <c r="G332" s="12" t="b">
        <f t="shared" si="70"/>
        <v>0</v>
      </c>
      <c r="H332" s="12">
        <f t="shared" si="71"/>
        <v>8</v>
      </c>
      <c r="I332" s="21" t="b">
        <f t="shared" si="66"/>
        <v>0</v>
      </c>
      <c r="J332" s="15" t="str">
        <f t="shared" si="72"/>
        <v>Apteka Przyjazna</v>
      </c>
      <c r="K332" s="15" t="str">
        <f t="shared" si="67"/>
        <v>Lubomierz</v>
      </c>
      <c r="L332" s="15" t="str">
        <f t="shared" si="68"/>
        <v>ul. Gryfiogórska 6</v>
      </c>
      <c r="M332" s="25"/>
      <c r="N332" s="26"/>
      <c r="O332" s="27"/>
      <c r="P332" s="31" t="s">
        <v>58</v>
      </c>
      <c r="Q332" s="44" t="s">
        <v>59</v>
      </c>
      <c r="R332" s="45" t="s">
        <v>60</v>
      </c>
      <c r="S332" t="e">
        <f t="shared" si="73"/>
        <v>#N/A</v>
      </c>
    </row>
    <row r="333" spans="1:19" ht="15">
      <c r="A333" s="16">
        <v>325</v>
      </c>
      <c r="B333" s="13" t="str">
        <f t="shared" si="64"/>
        <v>wtorek</v>
      </c>
      <c r="C333" s="12">
        <f t="shared" si="63"/>
        <v>2</v>
      </c>
      <c r="D333" s="14">
        <f t="shared" si="74"/>
        <v>45251</v>
      </c>
      <c r="E333" s="12">
        <f t="shared" si="69"/>
        <v>4</v>
      </c>
      <c r="F333" s="15" t="str">
        <f t="shared" si="65"/>
        <v>Apteka Przyjazna</v>
      </c>
      <c r="G333" s="12" t="b">
        <f t="shared" si="70"/>
        <v>0</v>
      </c>
      <c r="H333" s="12">
        <f t="shared" si="71"/>
        <v>8</v>
      </c>
      <c r="I333" s="21" t="b">
        <f t="shared" si="66"/>
        <v>0</v>
      </c>
      <c r="J333" s="15" t="str">
        <f t="shared" si="72"/>
        <v>Apteka Przyjazna</v>
      </c>
      <c r="K333" s="15" t="str">
        <f t="shared" si="67"/>
        <v>Lubomierz</v>
      </c>
      <c r="L333" s="15" t="str">
        <f t="shared" si="68"/>
        <v>ul. Gryfiogórska 6</v>
      </c>
      <c r="M333" s="25"/>
      <c r="N333" s="26"/>
      <c r="O333" s="28"/>
      <c r="P333" s="31" t="s">
        <v>58</v>
      </c>
      <c r="Q333" s="44" t="s">
        <v>59</v>
      </c>
      <c r="R333" s="45" t="s">
        <v>60</v>
      </c>
      <c r="S333" t="e">
        <f t="shared" si="73"/>
        <v>#N/A</v>
      </c>
    </row>
    <row r="334" spans="1:19">
      <c r="A334" s="16">
        <v>326</v>
      </c>
      <c r="B334" s="13" t="str">
        <f t="shared" si="64"/>
        <v>środa</v>
      </c>
      <c r="C334" s="12">
        <f t="shared" si="63"/>
        <v>3</v>
      </c>
      <c r="D334" s="14">
        <f t="shared" si="74"/>
        <v>45252</v>
      </c>
      <c r="E334" s="12">
        <f t="shared" si="69"/>
        <v>4</v>
      </c>
      <c r="F334" s="15" t="str">
        <f t="shared" si="65"/>
        <v>Apteka Przyjazna</v>
      </c>
      <c r="G334" s="12" t="b">
        <f t="shared" si="70"/>
        <v>0</v>
      </c>
      <c r="H334" s="12">
        <f t="shared" si="71"/>
        <v>8</v>
      </c>
      <c r="I334" s="21" t="b">
        <f t="shared" si="66"/>
        <v>0</v>
      </c>
      <c r="J334" s="15" t="str">
        <f t="shared" si="72"/>
        <v>Apteka Przyjazna</v>
      </c>
      <c r="K334" s="15" t="str">
        <f t="shared" si="67"/>
        <v>Lubomierz</v>
      </c>
      <c r="L334" s="15" t="str">
        <f t="shared" si="68"/>
        <v>ul. Gryfiogórska 6</v>
      </c>
      <c r="M334" s="25"/>
      <c r="N334" s="26"/>
      <c r="O334" s="26"/>
      <c r="P334" s="31" t="s">
        <v>62</v>
      </c>
      <c r="Q334" s="44" t="s">
        <v>59</v>
      </c>
      <c r="R334" s="45" t="s">
        <v>63</v>
      </c>
      <c r="S334" t="e">
        <f t="shared" si="73"/>
        <v>#N/A</v>
      </c>
    </row>
    <row r="335" spans="1:19">
      <c r="A335" s="16">
        <v>327</v>
      </c>
      <c r="B335" s="13" t="str">
        <f t="shared" si="64"/>
        <v>czwartek</v>
      </c>
      <c r="C335" s="12">
        <f t="shared" si="63"/>
        <v>4</v>
      </c>
      <c r="D335" s="14">
        <f t="shared" si="74"/>
        <v>45253</v>
      </c>
      <c r="E335" s="12">
        <f t="shared" si="69"/>
        <v>4</v>
      </c>
      <c r="F335" s="15" t="str">
        <f t="shared" si="65"/>
        <v>Apteka Przyjazna</v>
      </c>
      <c r="G335" s="12" t="b">
        <f t="shared" si="70"/>
        <v>0</v>
      </c>
      <c r="H335" s="12">
        <f t="shared" si="71"/>
        <v>8</v>
      </c>
      <c r="I335" s="21" t="b">
        <f t="shared" si="66"/>
        <v>0</v>
      </c>
      <c r="J335" s="15" t="str">
        <f t="shared" si="72"/>
        <v>Apteka Przyjazna</v>
      </c>
      <c r="K335" s="15" t="str">
        <f t="shared" si="67"/>
        <v>Lubomierz</v>
      </c>
      <c r="L335" s="15" t="str">
        <f t="shared" si="68"/>
        <v>ul. Gryfiogórska 6</v>
      </c>
      <c r="M335" s="25"/>
      <c r="N335" s="26"/>
      <c r="O335" s="29"/>
      <c r="P335" s="31" t="s">
        <v>62</v>
      </c>
      <c r="Q335" s="44" t="s">
        <v>59</v>
      </c>
      <c r="R335" s="45" t="s">
        <v>63</v>
      </c>
      <c r="S335" t="e">
        <f t="shared" si="73"/>
        <v>#N/A</v>
      </c>
    </row>
    <row r="336" spans="1:19">
      <c r="A336" s="16">
        <v>328</v>
      </c>
      <c r="B336" s="13" t="str">
        <f t="shared" si="64"/>
        <v>piątek</v>
      </c>
      <c r="C336" s="12">
        <f t="shared" si="63"/>
        <v>5</v>
      </c>
      <c r="D336" s="14">
        <f t="shared" si="74"/>
        <v>45254</v>
      </c>
      <c r="E336" s="12">
        <f t="shared" si="69"/>
        <v>4</v>
      </c>
      <c r="F336" s="15" t="str">
        <f t="shared" si="65"/>
        <v>Apteka Przyjazna</v>
      </c>
      <c r="G336" s="12" t="b">
        <f t="shared" si="70"/>
        <v>0</v>
      </c>
      <c r="H336" s="12">
        <f t="shared" si="71"/>
        <v>8</v>
      </c>
      <c r="I336" s="21" t="b">
        <f t="shared" si="66"/>
        <v>0</v>
      </c>
      <c r="J336" s="15" t="str">
        <f t="shared" si="72"/>
        <v>Apteka Przyjazna</v>
      </c>
      <c r="K336" s="15" t="str">
        <f t="shared" si="67"/>
        <v>Lubomierz</v>
      </c>
      <c r="L336" s="15" t="str">
        <f t="shared" si="68"/>
        <v>ul. Gryfiogórska 6</v>
      </c>
      <c r="M336" s="25"/>
      <c r="N336" s="26"/>
      <c r="O336" s="26"/>
      <c r="P336" s="24" t="s">
        <v>62</v>
      </c>
      <c r="Q336" s="37" t="s">
        <v>59</v>
      </c>
      <c r="R336" s="38" t="s">
        <v>63</v>
      </c>
      <c r="S336" t="e">
        <f t="shared" si="73"/>
        <v>#N/A</v>
      </c>
    </row>
    <row r="337" spans="1:19">
      <c r="A337" s="16">
        <v>329</v>
      </c>
      <c r="B337" s="13" t="str">
        <f t="shared" si="64"/>
        <v>sobota</v>
      </c>
      <c r="C337" s="12">
        <f t="shared" si="63"/>
        <v>6</v>
      </c>
      <c r="D337" s="14">
        <f t="shared" si="74"/>
        <v>45255</v>
      </c>
      <c r="E337" s="12">
        <f t="shared" si="69"/>
        <v>4</v>
      </c>
      <c r="F337" s="15" t="str">
        <f t="shared" si="65"/>
        <v>Apteka Przyjazna</v>
      </c>
      <c r="G337" s="12" t="b">
        <f t="shared" si="70"/>
        <v>0</v>
      </c>
      <c r="H337" s="12">
        <f t="shared" si="71"/>
        <v>8</v>
      </c>
      <c r="I337" s="21" t="b">
        <f t="shared" si="66"/>
        <v>0</v>
      </c>
      <c r="J337" s="15" t="str">
        <f t="shared" si="72"/>
        <v>Apteka Przyjazna</v>
      </c>
      <c r="K337" s="15" t="str">
        <f t="shared" si="67"/>
        <v>Lubomierz</v>
      </c>
      <c r="L337" s="15" t="str">
        <f t="shared" si="68"/>
        <v>ul. Gryfiogórska 6</v>
      </c>
      <c r="M337" s="25"/>
      <c r="N337" s="26"/>
      <c r="O337" s="29"/>
      <c r="P337" s="24" t="s">
        <v>62</v>
      </c>
      <c r="Q337" s="37" t="s">
        <v>59</v>
      </c>
      <c r="R337" s="38" t="s">
        <v>63</v>
      </c>
      <c r="S337" t="e">
        <f t="shared" si="73"/>
        <v>#N/A</v>
      </c>
    </row>
    <row r="338" spans="1:19">
      <c r="A338" s="16">
        <v>330</v>
      </c>
      <c r="B338" s="13" t="str">
        <f t="shared" si="64"/>
        <v>niedziela</v>
      </c>
      <c r="C338" s="12">
        <f t="shared" si="63"/>
        <v>7</v>
      </c>
      <c r="D338" s="14">
        <f t="shared" si="74"/>
        <v>45256</v>
      </c>
      <c r="E338" s="12">
        <f t="shared" si="69"/>
        <v>4</v>
      </c>
      <c r="F338" s="15" t="str">
        <f t="shared" si="65"/>
        <v>Apteka Przyjazna</v>
      </c>
      <c r="G338" s="12" t="b">
        <f t="shared" si="70"/>
        <v>0</v>
      </c>
      <c r="H338" s="12">
        <f t="shared" si="71"/>
        <v>8</v>
      </c>
      <c r="I338" s="21" t="b">
        <f t="shared" si="66"/>
        <v>0</v>
      </c>
      <c r="J338" s="15" t="str">
        <f t="shared" si="72"/>
        <v>Apteka Przyjazna</v>
      </c>
      <c r="K338" s="15" t="str">
        <f t="shared" si="67"/>
        <v>Lubomierz</v>
      </c>
      <c r="L338" s="15" t="str">
        <f t="shared" si="68"/>
        <v>ul. Gryfiogórska 6</v>
      </c>
      <c r="M338" s="25"/>
      <c r="N338" s="26"/>
      <c r="O338" s="29"/>
      <c r="P338" s="24" t="s">
        <v>62</v>
      </c>
      <c r="Q338" s="37" t="s">
        <v>59</v>
      </c>
      <c r="R338" s="38" t="s">
        <v>63</v>
      </c>
      <c r="S338" t="e">
        <f t="shared" si="73"/>
        <v>#N/A</v>
      </c>
    </row>
    <row r="339" spans="1:19" ht="15">
      <c r="A339" s="16">
        <v>331</v>
      </c>
      <c r="B339" s="13" t="str">
        <f t="shared" si="64"/>
        <v>poniedziałek</v>
      </c>
      <c r="C339" s="12">
        <f t="shared" si="63"/>
        <v>1</v>
      </c>
      <c r="D339" s="14">
        <f t="shared" si="74"/>
        <v>45257</v>
      </c>
      <c r="E339" s="12">
        <f t="shared" si="69"/>
        <v>5</v>
      </c>
      <c r="F339" s="15" t="str">
        <f t="shared" si="65"/>
        <v>Apteka Mixtura</v>
      </c>
      <c r="G339" s="12" t="b">
        <f t="shared" si="70"/>
        <v>0</v>
      </c>
      <c r="H339" s="12">
        <f t="shared" si="71"/>
        <v>8</v>
      </c>
      <c r="I339" s="21" t="b">
        <f t="shared" si="66"/>
        <v>0</v>
      </c>
      <c r="J339" s="15" t="str">
        <f t="shared" si="72"/>
        <v>Apteka Mixtura</v>
      </c>
      <c r="K339" s="15" t="str">
        <f t="shared" si="67"/>
        <v>Mirsk</v>
      </c>
      <c r="L339" s="15" t="str">
        <f t="shared" si="68"/>
        <v>pl. Wolności 35-36</v>
      </c>
      <c r="M339" s="25"/>
      <c r="N339" s="26"/>
      <c r="O339" s="27"/>
      <c r="P339" s="24" t="s">
        <v>62</v>
      </c>
      <c r="Q339" s="37" t="s">
        <v>59</v>
      </c>
      <c r="R339" s="38" t="s">
        <v>63</v>
      </c>
      <c r="S339" t="e">
        <f t="shared" si="73"/>
        <v>#N/A</v>
      </c>
    </row>
    <row r="340" spans="1:19" ht="15">
      <c r="A340" s="16">
        <v>332</v>
      </c>
      <c r="B340" s="13" t="str">
        <f t="shared" si="64"/>
        <v>wtorek</v>
      </c>
      <c r="C340" s="12">
        <f t="shared" si="63"/>
        <v>2</v>
      </c>
      <c r="D340" s="14">
        <f t="shared" si="74"/>
        <v>45258</v>
      </c>
      <c r="E340" s="12">
        <f t="shared" si="69"/>
        <v>5</v>
      </c>
      <c r="F340" s="15" t="str">
        <f t="shared" si="65"/>
        <v>Apteka Mixtura</v>
      </c>
      <c r="G340" s="12" t="b">
        <f t="shared" si="70"/>
        <v>0</v>
      </c>
      <c r="H340" s="12">
        <f t="shared" si="71"/>
        <v>8</v>
      </c>
      <c r="I340" s="21" t="b">
        <f t="shared" si="66"/>
        <v>0</v>
      </c>
      <c r="J340" s="15" t="str">
        <f t="shared" si="72"/>
        <v>Apteka Mixtura</v>
      </c>
      <c r="K340" s="15" t="str">
        <f t="shared" si="67"/>
        <v>Mirsk</v>
      </c>
      <c r="L340" s="15" t="str">
        <f t="shared" si="68"/>
        <v>pl. Wolności 35-36</v>
      </c>
      <c r="M340" s="25"/>
      <c r="N340" s="26"/>
      <c r="O340" s="28"/>
      <c r="P340" s="24" t="s">
        <v>62</v>
      </c>
      <c r="Q340" s="37" t="s">
        <v>59</v>
      </c>
      <c r="R340" s="38" t="s">
        <v>63</v>
      </c>
      <c r="S340" t="e">
        <f t="shared" si="73"/>
        <v>#N/A</v>
      </c>
    </row>
    <row r="341" spans="1:19">
      <c r="A341" s="16">
        <v>333</v>
      </c>
      <c r="B341" s="13" t="str">
        <f t="shared" si="64"/>
        <v>środa</v>
      </c>
      <c r="C341" s="12">
        <f t="shared" si="63"/>
        <v>3</v>
      </c>
      <c r="D341" s="14">
        <f t="shared" si="74"/>
        <v>45259</v>
      </c>
      <c r="E341" s="12">
        <f t="shared" si="69"/>
        <v>5</v>
      </c>
      <c r="F341" s="15" t="str">
        <f t="shared" si="65"/>
        <v>Apteka Mixtura</v>
      </c>
      <c r="G341" s="12" t="b">
        <f t="shared" si="70"/>
        <v>0</v>
      </c>
      <c r="H341" s="12">
        <f t="shared" si="71"/>
        <v>8</v>
      </c>
      <c r="I341" s="21" t="b">
        <f t="shared" si="66"/>
        <v>0</v>
      </c>
      <c r="J341" s="15" t="str">
        <f t="shared" si="72"/>
        <v>Apteka Mixtura</v>
      </c>
      <c r="K341" s="15" t="str">
        <f t="shared" si="67"/>
        <v>Mirsk</v>
      </c>
      <c r="L341" s="15" t="str">
        <f t="shared" si="68"/>
        <v>pl. Wolności 35-36</v>
      </c>
      <c r="M341" s="25"/>
      <c r="N341" s="26"/>
      <c r="O341" s="26"/>
      <c r="P341" s="24" t="s">
        <v>117</v>
      </c>
      <c r="Q341" s="37" t="s">
        <v>59</v>
      </c>
      <c r="R341" s="38" t="s">
        <v>118</v>
      </c>
      <c r="S341" t="e">
        <f t="shared" si="73"/>
        <v>#N/A</v>
      </c>
    </row>
    <row r="342" spans="1:19">
      <c r="A342" s="16">
        <v>334</v>
      </c>
      <c r="B342" s="13" t="str">
        <f t="shared" si="64"/>
        <v>czwartek</v>
      </c>
      <c r="C342" s="12">
        <f t="shared" si="63"/>
        <v>4</v>
      </c>
      <c r="D342" s="14">
        <f t="shared" si="74"/>
        <v>45260</v>
      </c>
      <c r="E342" s="12">
        <f t="shared" si="69"/>
        <v>5</v>
      </c>
      <c r="F342" s="15" t="str">
        <f t="shared" si="65"/>
        <v>Apteka Mixtura</v>
      </c>
      <c r="G342" s="12" t="b">
        <f t="shared" si="70"/>
        <v>0</v>
      </c>
      <c r="H342" s="12">
        <f t="shared" si="71"/>
        <v>8</v>
      </c>
      <c r="I342" s="21" t="b">
        <f t="shared" si="66"/>
        <v>0</v>
      </c>
      <c r="J342" s="15" t="str">
        <f t="shared" si="72"/>
        <v>Apteka Mixtura</v>
      </c>
      <c r="K342" s="15" t="str">
        <f t="shared" si="67"/>
        <v>Mirsk</v>
      </c>
      <c r="L342" s="15" t="str">
        <f t="shared" si="68"/>
        <v>pl. Wolności 35-36</v>
      </c>
      <c r="M342" s="25"/>
      <c r="N342" s="26"/>
      <c r="O342" s="29"/>
      <c r="P342" s="24" t="s">
        <v>117</v>
      </c>
      <c r="Q342" s="37" t="s">
        <v>59</v>
      </c>
      <c r="R342" s="38" t="s">
        <v>118</v>
      </c>
      <c r="S342" t="e">
        <f t="shared" si="73"/>
        <v>#N/A</v>
      </c>
    </row>
    <row r="343" spans="1:19">
      <c r="A343" s="16">
        <v>335</v>
      </c>
      <c r="B343" s="13" t="str">
        <f t="shared" si="64"/>
        <v>piątek</v>
      </c>
      <c r="C343" s="12">
        <f t="shared" si="63"/>
        <v>5</v>
      </c>
      <c r="D343" s="14">
        <f t="shared" si="74"/>
        <v>45261</v>
      </c>
      <c r="E343" s="12">
        <f t="shared" si="69"/>
        <v>5</v>
      </c>
      <c r="F343" s="15" t="str">
        <f t="shared" si="65"/>
        <v>Apteka Mixtura</v>
      </c>
      <c r="G343" s="12" t="b">
        <f t="shared" si="70"/>
        <v>0</v>
      </c>
      <c r="H343" s="12">
        <f t="shared" si="71"/>
        <v>8</v>
      </c>
      <c r="I343" s="21" t="b">
        <f t="shared" si="66"/>
        <v>0</v>
      </c>
      <c r="J343" s="15" t="str">
        <f t="shared" si="72"/>
        <v>Apteka Mixtura</v>
      </c>
      <c r="K343" s="15" t="str">
        <f t="shared" si="67"/>
        <v>Mirsk</v>
      </c>
      <c r="L343" s="15" t="str">
        <f t="shared" si="68"/>
        <v>pl. Wolności 35-36</v>
      </c>
      <c r="M343" s="25"/>
      <c r="N343" s="26"/>
      <c r="O343" s="26"/>
      <c r="P343" s="24" t="s">
        <v>117</v>
      </c>
      <c r="Q343" s="37" t="s">
        <v>59</v>
      </c>
      <c r="R343" s="38" t="s">
        <v>118</v>
      </c>
      <c r="S343" t="e">
        <f t="shared" si="73"/>
        <v>#N/A</v>
      </c>
    </row>
    <row r="344" spans="1:19">
      <c r="A344" s="16">
        <v>336</v>
      </c>
      <c r="B344" s="13" t="str">
        <f t="shared" si="64"/>
        <v>sobota</v>
      </c>
      <c r="C344" s="12">
        <f t="shared" si="63"/>
        <v>6</v>
      </c>
      <c r="D344" s="14">
        <f t="shared" si="74"/>
        <v>45262</v>
      </c>
      <c r="E344" s="12">
        <f t="shared" si="69"/>
        <v>5</v>
      </c>
      <c r="F344" s="15" t="str">
        <f t="shared" si="65"/>
        <v>Apteka Mixtura</v>
      </c>
      <c r="G344" s="12" t="b">
        <f t="shared" si="70"/>
        <v>0</v>
      </c>
      <c r="H344" s="12">
        <f t="shared" si="71"/>
        <v>8</v>
      </c>
      <c r="I344" s="21" t="b">
        <f t="shared" si="66"/>
        <v>0</v>
      </c>
      <c r="J344" s="15" t="str">
        <f t="shared" si="72"/>
        <v>Apteka Mixtura</v>
      </c>
      <c r="K344" s="15" t="str">
        <f t="shared" si="67"/>
        <v>Mirsk</v>
      </c>
      <c r="L344" s="15" t="str">
        <f t="shared" si="68"/>
        <v>pl. Wolności 35-36</v>
      </c>
      <c r="M344" s="25"/>
      <c r="N344" s="26"/>
      <c r="O344" s="29"/>
      <c r="P344" s="24" t="s">
        <v>117</v>
      </c>
      <c r="Q344" s="37" t="s">
        <v>59</v>
      </c>
      <c r="R344" s="38" t="s">
        <v>118</v>
      </c>
      <c r="S344" t="e">
        <f t="shared" si="73"/>
        <v>#N/A</v>
      </c>
    </row>
    <row r="345" spans="1:19">
      <c r="A345" s="16">
        <v>337</v>
      </c>
      <c r="B345" s="13" t="str">
        <f t="shared" si="64"/>
        <v>niedziela</v>
      </c>
      <c r="C345" s="12">
        <f t="shared" si="63"/>
        <v>7</v>
      </c>
      <c r="D345" s="14">
        <f t="shared" si="74"/>
        <v>45263</v>
      </c>
      <c r="E345" s="12">
        <f t="shared" si="69"/>
        <v>5</v>
      </c>
      <c r="F345" s="15" t="str">
        <f t="shared" si="65"/>
        <v>Apteka Mixtura</v>
      </c>
      <c r="G345" s="12" t="b">
        <f t="shared" si="70"/>
        <v>0</v>
      </c>
      <c r="H345" s="12">
        <f t="shared" si="71"/>
        <v>8</v>
      </c>
      <c r="I345" s="21" t="b">
        <f t="shared" si="66"/>
        <v>0</v>
      </c>
      <c r="J345" s="15" t="str">
        <f t="shared" si="72"/>
        <v>Apteka Mixtura</v>
      </c>
      <c r="K345" s="15" t="str">
        <f t="shared" si="67"/>
        <v>Mirsk</v>
      </c>
      <c r="L345" s="15" t="str">
        <f t="shared" si="68"/>
        <v>pl. Wolności 35-36</v>
      </c>
      <c r="M345" s="25"/>
      <c r="N345" s="26"/>
      <c r="O345" s="29"/>
      <c r="P345" s="24" t="s">
        <v>117</v>
      </c>
      <c r="Q345" s="37" t="s">
        <v>59</v>
      </c>
      <c r="R345" s="38" t="s">
        <v>118</v>
      </c>
      <c r="S345" t="e">
        <f t="shared" si="73"/>
        <v>#N/A</v>
      </c>
    </row>
    <row r="346" spans="1:19" ht="15">
      <c r="A346" s="16">
        <v>338</v>
      </c>
      <c r="B346" s="13" t="str">
        <f t="shared" si="64"/>
        <v>poniedziałek</v>
      </c>
      <c r="C346" s="12">
        <f t="shared" si="63"/>
        <v>1</v>
      </c>
      <c r="D346" s="14">
        <f t="shared" si="74"/>
        <v>45264</v>
      </c>
      <c r="E346" s="47">
        <v>7</v>
      </c>
      <c r="F346" s="15" t="str">
        <f t="shared" si="65"/>
        <v>Apteka Nowa Apteka pod Gryfem</v>
      </c>
      <c r="G346" s="12" t="b">
        <f t="shared" si="70"/>
        <v>0</v>
      </c>
      <c r="H346" s="12">
        <f t="shared" si="71"/>
        <v>8</v>
      </c>
      <c r="I346" s="21" t="b">
        <f t="shared" si="66"/>
        <v>0</v>
      </c>
      <c r="J346" s="15" t="str">
        <f t="shared" si="72"/>
        <v>Apteka Nowa Apteka pod Gryfem</v>
      </c>
      <c r="K346" s="15" t="str">
        <f t="shared" si="67"/>
        <v>Gryfów Śląski</v>
      </c>
      <c r="L346" s="15" t="str">
        <f t="shared" si="68"/>
        <v>ul. Jeleniogórska 5</v>
      </c>
      <c r="M346" s="25"/>
      <c r="N346" s="26"/>
      <c r="O346" s="27"/>
      <c r="P346" s="24" t="s">
        <v>117</v>
      </c>
      <c r="Q346" s="37" t="s">
        <v>59</v>
      </c>
      <c r="R346" s="38" t="s">
        <v>118</v>
      </c>
      <c r="S346" t="e">
        <f t="shared" si="73"/>
        <v>#N/A</v>
      </c>
    </row>
    <row r="347" spans="1:19" ht="15">
      <c r="A347" s="16">
        <v>339</v>
      </c>
      <c r="B347" s="13" t="str">
        <f t="shared" si="64"/>
        <v>wtorek</v>
      </c>
      <c r="C347" s="12">
        <f t="shared" si="63"/>
        <v>2</v>
      </c>
      <c r="D347" s="14">
        <f t="shared" si="74"/>
        <v>45265</v>
      </c>
      <c r="E347" s="12">
        <f t="shared" si="69"/>
        <v>7</v>
      </c>
      <c r="F347" s="15" t="str">
        <f t="shared" si="65"/>
        <v>Apteka Nowa Apteka pod Gryfem</v>
      </c>
      <c r="G347" s="12" t="b">
        <f t="shared" si="70"/>
        <v>0</v>
      </c>
      <c r="H347" s="12">
        <f t="shared" si="71"/>
        <v>8</v>
      </c>
      <c r="I347" s="21" t="b">
        <f t="shared" si="66"/>
        <v>0</v>
      </c>
      <c r="J347" s="15" t="str">
        <f t="shared" si="72"/>
        <v>Apteka Nowa Apteka pod Gryfem</v>
      </c>
      <c r="K347" s="15" t="str">
        <f t="shared" si="67"/>
        <v>Gryfów Śląski</v>
      </c>
      <c r="L347" s="15" t="str">
        <f t="shared" si="68"/>
        <v>ul. Jeleniogórska 5</v>
      </c>
      <c r="M347" s="25"/>
      <c r="N347" s="26"/>
      <c r="O347" s="28"/>
      <c r="P347" s="24" t="s">
        <v>117</v>
      </c>
      <c r="Q347" s="37" t="s">
        <v>59</v>
      </c>
      <c r="R347" s="38" t="s">
        <v>118</v>
      </c>
      <c r="S347" t="e">
        <f t="shared" si="73"/>
        <v>#N/A</v>
      </c>
    </row>
    <row r="348" spans="1:19">
      <c r="A348" s="16">
        <v>340</v>
      </c>
      <c r="B348" s="13" t="str">
        <f t="shared" si="64"/>
        <v>środa</v>
      </c>
      <c r="C348" s="12">
        <f t="shared" si="63"/>
        <v>3</v>
      </c>
      <c r="D348" s="14">
        <f t="shared" si="74"/>
        <v>45266</v>
      </c>
      <c r="E348" s="12">
        <f t="shared" si="69"/>
        <v>7</v>
      </c>
      <c r="F348" s="15" t="str">
        <f t="shared" si="65"/>
        <v>Apteka Nowa Apteka pod Gryfem</v>
      </c>
      <c r="G348" s="12" t="b">
        <f t="shared" si="70"/>
        <v>0</v>
      </c>
      <c r="H348" s="12">
        <f t="shared" si="71"/>
        <v>8</v>
      </c>
      <c r="I348" s="21" t="b">
        <f t="shared" si="66"/>
        <v>0</v>
      </c>
      <c r="J348" s="15" t="str">
        <f t="shared" si="72"/>
        <v>Apteka Nowa Apteka pod Gryfem</v>
      </c>
      <c r="K348" s="15" t="str">
        <f t="shared" si="67"/>
        <v>Gryfów Śląski</v>
      </c>
      <c r="L348" s="15" t="str">
        <f t="shared" si="68"/>
        <v>ul. Jeleniogórska 5</v>
      </c>
      <c r="M348" s="25"/>
      <c r="N348" s="26"/>
      <c r="O348" s="26"/>
      <c r="P348" s="24" t="s">
        <v>81</v>
      </c>
      <c r="Q348" s="37" t="s">
        <v>82</v>
      </c>
      <c r="R348" s="38" t="s">
        <v>83</v>
      </c>
      <c r="S348" t="e">
        <f t="shared" si="73"/>
        <v>#N/A</v>
      </c>
    </row>
    <row r="349" spans="1:19">
      <c r="A349" s="16">
        <v>341</v>
      </c>
      <c r="B349" s="13" t="str">
        <f t="shared" si="64"/>
        <v>czwartek</v>
      </c>
      <c r="C349" s="12">
        <f t="shared" si="63"/>
        <v>4</v>
      </c>
      <c r="D349" s="14">
        <f t="shared" si="74"/>
        <v>45267</v>
      </c>
      <c r="E349" s="12">
        <f t="shared" si="69"/>
        <v>7</v>
      </c>
      <c r="F349" s="15" t="str">
        <f t="shared" si="65"/>
        <v>Apteka Nowa Apteka pod Gryfem</v>
      </c>
      <c r="G349" s="12" t="b">
        <f t="shared" si="70"/>
        <v>0</v>
      </c>
      <c r="H349" s="12">
        <f t="shared" si="71"/>
        <v>8</v>
      </c>
      <c r="I349" s="21" t="b">
        <f t="shared" si="66"/>
        <v>0</v>
      </c>
      <c r="J349" s="15" t="str">
        <f t="shared" si="72"/>
        <v>Apteka Nowa Apteka pod Gryfem</v>
      </c>
      <c r="K349" s="15" t="str">
        <f t="shared" si="67"/>
        <v>Gryfów Śląski</v>
      </c>
      <c r="L349" s="15" t="str">
        <f t="shared" si="68"/>
        <v>ul. Jeleniogórska 5</v>
      </c>
      <c r="M349" s="25"/>
      <c r="N349" s="26"/>
      <c r="O349" s="29"/>
      <c r="P349" s="24" t="s">
        <v>81</v>
      </c>
      <c r="Q349" s="37" t="s">
        <v>82</v>
      </c>
      <c r="R349" s="38" t="s">
        <v>83</v>
      </c>
      <c r="S349" t="e">
        <f t="shared" si="73"/>
        <v>#N/A</v>
      </c>
    </row>
    <row r="350" spans="1:19">
      <c r="A350" s="16">
        <v>342</v>
      </c>
      <c r="B350" s="13" t="str">
        <f t="shared" si="64"/>
        <v>piątek</v>
      </c>
      <c r="C350" s="12">
        <f t="shared" si="63"/>
        <v>5</v>
      </c>
      <c r="D350" s="14">
        <f t="shared" si="74"/>
        <v>45268</v>
      </c>
      <c r="E350" s="12">
        <f t="shared" si="69"/>
        <v>7</v>
      </c>
      <c r="F350" s="15" t="str">
        <f t="shared" si="65"/>
        <v>Apteka Nowa Apteka pod Gryfem</v>
      </c>
      <c r="G350" s="12" t="b">
        <f t="shared" si="70"/>
        <v>0</v>
      </c>
      <c r="H350" s="12">
        <f t="shared" si="71"/>
        <v>8</v>
      </c>
      <c r="I350" s="21" t="b">
        <f t="shared" si="66"/>
        <v>0</v>
      </c>
      <c r="J350" s="15" t="str">
        <f t="shared" si="72"/>
        <v>Apteka Nowa Apteka pod Gryfem</v>
      </c>
      <c r="K350" s="15" t="str">
        <f t="shared" si="67"/>
        <v>Gryfów Śląski</v>
      </c>
      <c r="L350" s="15" t="str">
        <f t="shared" si="68"/>
        <v>ul. Jeleniogórska 5</v>
      </c>
      <c r="M350" s="25"/>
      <c r="N350" s="26"/>
      <c r="O350" s="26"/>
      <c r="P350" s="24" t="s">
        <v>81</v>
      </c>
      <c r="Q350" s="37" t="s">
        <v>82</v>
      </c>
      <c r="R350" s="38" t="s">
        <v>83</v>
      </c>
      <c r="S350" t="e">
        <f t="shared" si="73"/>
        <v>#N/A</v>
      </c>
    </row>
    <row r="351" spans="1:19">
      <c r="A351" s="16">
        <v>343</v>
      </c>
      <c r="B351" s="13" t="str">
        <f t="shared" si="64"/>
        <v>sobota</v>
      </c>
      <c r="C351" s="12">
        <f t="shared" si="63"/>
        <v>6</v>
      </c>
      <c r="D351" s="14">
        <f t="shared" si="74"/>
        <v>45269</v>
      </c>
      <c r="E351" s="12">
        <f t="shared" si="69"/>
        <v>7</v>
      </c>
      <c r="F351" s="15" t="str">
        <f t="shared" si="65"/>
        <v>Apteka Nowa Apteka pod Gryfem</v>
      </c>
      <c r="G351" s="12" t="b">
        <f t="shared" si="70"/>
        <v>0</v>
      </c>
      <c r="H351" s="12">
        <f t="shared" si="71"/>
        <v>8</v>
      </c>
      <c r="I351" s="21" t="b">
        <f t="shared" si="66"/>
        <v>0</v>
      </c>
      <c r="J351" s="15" t="str">
        <f t="shared" si="72"/>
        <v>Apteka Nowa Apteka pod Gryfem</v>
      </c>
      <c r="K351" s="15" t="str">
        <f t="shared" si="67"/>
        <v>Gryfów Śląski</v>
      </c>
      <c r="L351" s="15" t="str">
        <f t="shared" si="68"/>
        <v>ul. Jeleniogórska 5</v>
      </c>
      <c r="M351" s="25"/>
      <c r="N351" s="26"/>
      <c r="O351" s="29"/>
      <c r="P351" s="24" t="s">
        <v>81</v>
      </c>
      <c r="Q351" s="37" t="s">
        <v>82</v>
      </c>
      <c r="R351" s="38" t="s">
        <v>83</v>
      </c>
      <c r="S351" t="e">
        <f t="shared" si="73"/>
        <v>#N/A</v>
      </c>
    </row>
    <row r="352" spans="1:19">
      <c r="A352" s="16">
        <v>344</v>
      </c>
      <c r="B352" s="13" t="str">
        <f t="shared" si="64"/>
        <v>niedziela</v>
      </c>
      <c r="C352" s="12">
        <f t="shared" si="63"/>
        <v>7</v>
      </c>
      <c r="D352" s="14">
        <f t="shared" si="74"/>
        <v>45270</v>
      </c>
      <c r="E352" s="12">
        <f t="shared" si="69"/>
        <v>7</v>
      </c>
      <c r="F352" s="15" t="str">
        <f t="shared" si="65"/>
        <v>Apteka Nowa Apteka pod Gryfem</v>
      </c>
      <c r="G352" s="12" t="b">
        <f t="shared" si="70"/>
        <v>0</v>
      </c>
      <c r="H352" s="12">
        <f t="shared" si="71"/>
        <v>8</v>
      </c>
      <c r="I352" s="21" t="b">
        <f t="shared" si="66"/>
        <v>0</v>
      </c>
      <c r="J352" s="15" t="str">
        <f t="shared" si="72"/>
        <v>Apteka Nowa Apteka pod Gryfem</v>
      </c>
      <c r="K352" s="15" t="str">
        <f t="shared" si="67"/>
        <v>Gryfów Śląski</v>
      </c>
      <c r="L352" s="15" t="str">
        <f t="shared" si="68"/>
        <v>ul. Jeleniogórska 5</v>
      </c>
      <c r="M352" s="25"/>
      <c r="N352" s="26"/>
      <c r="O352" s="29"/>
      <c r="P352" s="24" t="s">
        <v>81</v>
      </c>
      <c r="Q352" s="37" t="s">
        <v>82</v>
      </c>
      <c r="R352" s="38" t="s">
        <v>83</v>
      </c>
      <c r="S352" t="e">
        <f t="shared" si="73"/>
        <v>#N/A</v>
      </c>
    </row>
    <row r="353" spans="1:19" ht="15">
      <c r="A353" s="16">
        <v>345</v>
      </c>
      <c r="B353" s="13" t="str">
        <f t="shared" si="64"/>
        <v>poniedziałek</v>
      </c>
      <c r="C353" s="12">
        <f t="shared" si="63"/>
        <v>1</v>
      </c>
      <c r="D353" s="14">
        <f t="shared" si="74"/>
        <v>45271</v>
      </c>
      <c r="E353" s="12">
        <f t="shared" si="69"/>
        <v>8</v>
      </c>
      <c r="F353" s="15" t="str">
        <f t="shared" si="65"/>
        <v>Apteka Remedium</v>
      </c>
      <c r="G353" s="12" t="b">
        <f t="shared" si="70"/>
        <v>0</v>
      </c>
      <c r="H353" s="12">
        <f t="shared" si="71"/>
        <v>8</v>
      </c>
      <c r="I353" s="21" t="b">
        <f t="shared" si="66"/>
        <v>0</v>
      </c>
      <c r="J353" s="15" t="str">
        <f t="shared" si="72"/>
        <v>Apteka Remedium</v>
      </c>
      <c r="K353" s="15" t="str">
        <f t="shared" si="67"/>
        <v>Gryfów Śląski</v>
      </c>
      <c r="L353" s="15" t="str">
        <f t="shared" si="68"/>
        <v>ul. Malownicza 1</v>
      </c>
      <c r="M353" s="25"/>
      <c r="N353" s="26"/>
      <c r="O353" s="27"/>
      <c r="P353" s="24" t="s">
        <v>81</v>
      </c>
      <c r="Q353" s="37" t="s">
        <v>82</v>
      </c>
      <c r="R353" s="38" t="s">
        <v>83</v>
      </c>
      <c r="S353" t="e">
        <f t="shared" si="73"/>
        <v>#N/A</v>
      </c>
    </row>
    <row r="354" spans="1:19" ht="15">
      <c r="A354" s="16">
        <v>346</v>
      </c>
      <c r="B354" s="13" t="str">
        <f t="shared" si="64"/>
        <v>wtorek</v>
      </c>
      <c r="C354" s="12">
        <f t="shared" si="63"/>
        <v>2</v>
      </c>
      <c r="D354" s="14">
        <f t="shared" si="74"/>
        <v>45272</v>
      </c>
      <c r="E354" s="12">
        <f t="shared" si="69"/>
        <v>8</v>
      </c>
      <c r="F354" s="15" t="str">
        <f t="shared" si="65"/>
        <v>Apteka Remedium</v>
      </c>
      <c r="G354" s="12" t="b">
        <f t="shared" si="70"/>
        <v>0</v>
      </c>
      <c r="H354" s="12">
        <f t="shared" si="71"/>
        <v>8</v>
      </c>
      <c r="I354" s="21" t="b">
        <f t="shared" si="66"/>
        <v>0</v>
      </c>
      <c r="J354" s="15" t="str">
        <f t="shared" si="72"/>
        <v>Apteka Remedium</v>
      </c>
      <c r="K354" s="15" t="str">
        <f t="shared" si="67"/>
        <v>Gryfów Śląski</v>
      </c>
      <c r="L354" s="15" t="str">
        <f t="shared" si="68"/>
        <v>ul. Malownicza 1</v>
      </c>
      <c r="M354" s="25"/>
      <c r="N354" s="26"/>
      <c r="O354" s="28"/>
      <c r="P354" s="24" t="s">
        <v>81</v>
      </c>
      <c r="Q354" s="37" t="s">
        <v>82</v>
      </c>
      <c r="R354" s="38" t="s">
        <v>83</v>
      </c>
      <c r="S354" t="e">
        <f t="shared" si="73"/>
        <v>#N/A</v>
      </c>
    </row>
    <row r="355" spans="1:19">
      <c r="A355" s="16">
        <v>347</v>
      </c>
      <c r="B355" s="13" t="str">
        <f t="shared" si="64"/>
        <v>środa</v>
      </c>
      <c r="C355" s="12">
        <f t="shared" si="63"/>
        <v>3</v>
      </c>
      <c r="D355" s="14">
        <f t="shared" si="74"/>
        <v>45273</v>
      </c>
      <c r="E355" s="12">
        <f t="shared" si="69"/>
        <v>8</v>
      </c>
      <c r="F355" s="15" t="str">
        <f t="shared" si="65"/>
        <v>Apteka Remedium</v>
      </c>
      <c r="G355" s="12" t="b">
        <f t="shared" si="70"/>
        <v>0</v>
      </c>
      <c r="H355" s="12">
        <f t="shared" si="71"/>
        <v>8</v>
      </c>
      <c r="I355" s="21" t="b">
        <f t="shared" si="66"/>
        <v>0</v>
      </c>
      <c r="J355" s="15" t="str">
        <f t="shared" si="72"/>
        <v>Apteka Remedium</v>
      </c>
      <c r="K355" s="15" t="str">
        <f t="shared" si="67"/>
        <v>Gryfów Śląski</v>
      </c>
      <c r="L355" s="15" t="str">
        <f t="shared" si="68"/>
        <v>ul. Malownicza 1</v>
      </c>
      <c r="M355" s="25"/>
      <c r="N355" s="26"/>
      <c r="O355" s="26"/>
      <c r="P355" s="24" t="s">
        <v>54</v>
      </c>
      <c r="Q355" s="37" t="s">
        <v>55</v>
      </c>
      <c r="R355" s="38" t="s">
        <v>56</v>
      </c>
      <c r="S355" t="e">
        <f t="shared" si="73"/>
        <v>#N/A</v>
      </c>
    </row>
    <row r="356" spans="1:19">
      <c r="A356" s="16">
        <v>348</v>
      </c>
      <c r="B356" s="13" t="str">
        <f t="shared" si="64"/>
        <v>czwartek</v>
      </c>
      <c r="C356" s="12">
        <f t="shared" si="63"/>
        <v>4</v>
      </c>
      <c r="D356" s="14">
        <f t="shared" si="74"/>
        <v>45274</v>
      </c>
      <c r="E356" s="12">
        <f t="shared" si="69"/>
        <v>8</v>
      </c>
      <c r="F356" s="15" t="str">
        <f t="shared" si="65"/>
        <v>Apteka Remedium</v>
      </c>
      <c r="G356" s="12" t="b">
        <f t="shared" si="70"/>
        <v>0</v>
      </c>
      <c r="H356" s="12">
        <f t="shared" si="71"/>
        <v>8</v>
      </c>
      <c r="I356" s="21" t="b">
        <f t="shared" si="66"/>
        <v>0</v>
      </c>
      <c r="J356" s="15" t="str">
        <f t="shared" si="72"/>
        <v>Apteka Remedium</v>
      </c>
      <c r="K356" s="15" t="str">
        <f t="shared" si="67"/>
        <v>Gryfów Śląski</v>
      </c>
      <c r="L356" s="15" t="str">
        <f t="shared" si="68"/>
        <v>ul. Malownicza 1</v>
      </c>
      <c r="M356" s="25"/>
      <c r="N356" s="26"/>
      <c r="O356" s="29"/>
      <c r="P356" s="24" t="s">
        <v>54</v>
      </c>
      <c r="Q356" s="37" t="s">
        <v>55</v>
      </c>
      <c r="R356" s="38" t="s">
        <v>56</v>
      </c>
      <c r="S356" t="e">
        <f t="shared" si="73"/>
        <v>#N/A</v>
      </c>
    </row>
    <row r="357" spans="1:19">
      <c r="A357" s="16">
        <v>349</v>
      </c>
      <c r="B357" s="13" t="str">
        <f t="shared" si="64"/>
        <v>piątek</v>
      </c>
      <c r="C357" s="12">
        <f t="shared" si="63"/>
        <v>5</v>
      </c>
      <c r="D357" s="14">
        <f t="shared" si="74"/>
        <v>45275</v>
      </c>
      <c r="E357" s="12">
        <f t="shared" si="69"/>
        <v>8</v>
      </c>
      <c r="F357" s="15" t="str">
        <f t="shared" si="65"/>
        <v>Apteka Remedium</v>
      </c>
      <c r="G357" s="12" t="b">
        <f t="shared" si="70"/>
        <v>0</v>
      </c>
      <c r="H357" s="12">
        <f t="shared" si="71"/>
        <v>8</v>
      </c>
      <c r="I357" s="21" t="b">
        <f t="shared" si="66"/>
        <v>0</v>
      </c>
      <c r="J357" s="15" t="str">
        <f t="shared" si="72"/>
        <v>Apteka Remedium</v>
      </c>
      <c r="K357" s="15" t="str">
        <f t="shared" si="67"/>
        <v>Gryfów Śląski</v>
      </c>
      <c r="L357" s="15" t="str">
        <f t="shared" si="68"/>
        <v>ul. Malownicza 1</v>
      </c>
      <c r="M357" s="25"/>
      <c r="N357" s="26"/>
      <c r="O357" s="26"/>
      <c r="P357" s="24" t="s">
        <v>54</v>
      </c>
      <c r="Q357" s="37" t="s">
        <v>55</v>
      </c>
      <c r="R357" s="38" t="s">
        <v>56</v>
      </c>
      <c r="S357" t="e">
        <f t="shared" si="73"/>
        <v>#N/A</v>
      </c>
    </row>
    <row r="358" spans="1:19">
      <c r="A358" s="16">
        <v>350</v>
      </c>
      <c r="B358" s="13" t="str">
        <f t="shared" si="64"/>
        <v>sobota</v>
      </c>
      <c r="C358" s="12">
        <f t="shared" si="63"/>
        <v>6</v>
      </c>
      <c r="D358" s="14">
        <f t="shared" si="74"/>
        <v>45276</v>
      </c>
      <c r="E358" s="12">
        <f t="shared" si="69"/>
        <v>8</v>
      </c>
      <c r="F358" s="15" t="str">
        <f t="shared" si="65"/>
        <v>Apteka Remedium</v>
      </c>
      <c r="G358" s="12" t="b">
        <f t="shared" si="70"/>
        <v>0</v>
      </c>
      <c r="H358" s="12">
        <f t="shared" si="71"/>
        <v>8</v>
      </c>
      <c r="I358" s="21" t="b">
        <f t="shared" si="66"/>
        <v>0</v>
      </c>
      <c r="J358" s="15" t="str">
        <f t="shared" si="72"/>
        <v>Apteka Remedium</v>
      </c>
      <c r="K358" s="15" t="str">
        <f t="shared" si="67"/>
        <v>Gryfów Śląski</v>
      </c>
      <c r="L358" s="15" t="str">
        <f t="shared" si="68"/>
        <v>ul. Malownicza 1</v>
      </c>
      <c r="M358" s="25"/>
      <c r="N358" s="26"/>
      <c r="O358" s="29"/>
      <c r="P358" s="24" t="s">
        <v>54</v>
      </c>
      <c r="Q358" s="37" t="s">
        <v>55</v>
      </c>
      <c r="R358" s="38" t="s">
        <v>56</v>
      </c>
      <c r="S358" t="e">
        <f t="shared" si="73"/>
        <v>#N/A</v>
      </c>
    </row>
    <row r="359" spans="1:19">
      <c r="A359" s="16">
        <v>351</v>
      </c>
      <c r="B359" s="13" t="str">
        <f t="shared" si="64"/>
        <v>niedziela</v>
      </c>
      <c r="C359" s="12">
        <f t="shared" si="63"/>
        <v>7</v>
      </c>
      <c r="D359" s="14">
        <f t="shared" si="74"/>
        <v>45277</v>
      </c>
      <c r="E359" s="12">
        <f t="shared" si="69"/>
        <v>8</v>
      </c>
      <c r="F359" s="15" t="str">
        <f t="shared" si="65"/>
        <v>Apteka Remedium</v>
      </c>
      <c r="G359" s="12" t="b">
        <f t="shared" si="70"/>
        <v>0</v>
      </c>
      <c r="H359" s="12">
        <f t="shared" si="71"/>
        <v>8</v>
      </c>
      <c r="I359" s="21" t="b">
        <f t="shared" si="66"/>
        <v>0</v>
      </c>
      <c r="J359" s="15" t="str">
        <f t="shared" si="72"/>
        <v>Apteka Remedium</v>
      </c>
      <c r="K359" s="15" t="str">
        <f t="shared" si="67"/>
        <v>Gryfów Śląski</v>
      </c>
      <c r="L359" s="15" t="str">
        <f t="shared" si="68"/>
        <v>ul. Malownicza 1</v>
      </c>
      <c r="M359" s="25"/>
      <c r="N359" s="26"/>
      <c r="O359" s="29"/>
      <c r="P359" s="24" t="s">
        <v>54</v>
      </c>
      <c r="Q359" s="37" t="s">
        <v>55</v>
      </c>
      <c r="R359" s="38" t="s">
        <v>56</v>
      </c>
      <c r="S359" t="e">
        <f t="shared" si="73"/>
        <v>#N/A</v>
      </c>
    </row>
    <row r="360" spans="1:19" ht="15">
      <c r="A360" s="16">
        <v>352</v>
      </c>
      <c r="B360" s="13" t="str">
        <f t="shared" si="64"/>
        <v>poniedziałek</v>
      </c>
      <c r="C360" s="12">
        <f t="shared" si="63"/>
        <v>1</v>
      </c>
      <c r="D360" s="14">
        <f t="shared" si="74"/>
        <v>45278</v>
      </c>
      <c r="E360" s="12">
        <f t="shared" si="69"/>
        <v>9</v>
      </c>
      <c r="F360" s="15" t="str">
        <f t="shared" si="65"/>
        <v>Apteka Nowa Apteka pod Gryfem'</v>
      </c>
      <c r="G360" s="12" t="b">
        <f t="shared" si="70"/>
        <v>0</v>
      </c>
      <c r="H360" s="12">
        <f t="shared" si="71"/>
        <v>8</v>
      </c>
      <c r="I360" s="21" t="b">
        <f t="shared" si="66"/>
        <v>0</v>
      </c>
      <c r="J360" s="15" t="str">
        <f t="shared" si="72"/>
        <v>Apteka Nowa Apteka pod Gryfem'</v>
      </c>
      <c r="K360" s="15" t="str">
        <f t="shared" si="67"/>
        <v>Gryfów Śląski</v>
      </c>
      <c r="L360" s="15" t="str">
        <f t="shared" si="68"/>
        <v>ul. Jeleniogórska 5</v>
      </c>
      <c r="M360" s="25"/>
      <c r="N360" s="26"/>
      <c r="O360" s="27"/>
      <c r="P360" s="24" t="s">
        <v>54</v>
      </c>
      <c r="Q360" s="37" t="s">
        <v>55</v>
      </c>
      <c r="R360" s="38" t="s">
        <v>56</v>
      </c>
      <c r="S360" t="e">
        <f t="shared" si="73"/>
        <v>#N/A</v>
      </c>
    </row>
    <row r="361" spans="1:19" ht="15">
      <c r="A361" s="16">
        <v>353</v>
      </c>
      <c r="B361" s="13" t="str">
        <f t="shared" si="64"/>
        <v>wtorek</v>
      </c>
      <c r="C361" s="12">
        <f t="shared" si="63"/>
        <v>2</v>
      </c>
      <c r="D361" s="14">
        <f t="shared" si="74"/>
        <v>45279</v>
      </c>
      <c r="E361" s="12">
        <f t="shared" si="69"/>
        <v>9</v>
      </c>
      <c r="F361" s="15" t="str">
        <f t="shared" si="65"/>
        <v>Apteka Nowa Apteka pod Gryfem'</v>
      </c>
      <c r="G361" s="12" t="b">
        <f t="shared" si="70"/>
        <v>0</v>
      </c>
      <c r="H361" s="12">
        <f t="shared" si="71"/>
        <v>8</v>
      </c>
      <c r="I361" s="21" t="b">
        <f t="shared" si="66"/>
        <v>0</v>
      </c>
      <c r="J361" s="15" t="str">
        <f t="shared" si="72"/>
        <v>Apteka Nowa Apteka pod Gryfem'</v>
      </c>
      <c r="K361" s="15" t="str">
        <f t="shared" si="67"/>
        <v>Gryfów Śląski</v>
      </c>
      <c r="L361" s="15" t="str">
        <f t="shared" si="68"/>
        <v>ul. Jeleniogórska 5</v>
      </c>
      <c r="M361" s="25"/>
      <c r="N361" s="26"/>
      <c r="O361" s="28"/>
      <c r="P361" s="24" t="s">
        <v>54</v>
      </c>
      <c r="Q361" s="37" t="s">
        <v>55</v>
      </c>
      <c r="R361" s="38" t="s">
        <v>56</v>
      </c>
      <c r="S361" t="e">
        <f t="shared" si="73"/>
        <v>#N/A</v>
      </c>
    </row>
    <row r="362" spans="1:19">
      <c r="A362" s="16">
        <v>354</v>
      </c>
      <c r="B362" s="13" t="str">
        <f t="shared" si="64"/>
        <v>środa</v>
      </c>
      <c r="C362" s="12">
        <f t="shared" si="63"/>
        <v>3</v>
      </c>
      <c r="D362" s="14">
        <f t="shared" si="74"/>
        <v>45280</v>
      </c>
      <c r="E362" s="12">
        <f t="shared" si="69"/>
        <v>9</v>
      </c>
      <c r="F362" s="15" t="str">
        <f t="shared" si="65"/>
        <v>Apteka Nowa Apteka pod Gryfem'</v>
      </c>
      <c r="G362" s="12" t="b">
        <f t="shared" si="70"/>
        <v>0</v>
      </c>
      <c r="H362" s="12">
        <f t="shared" si="71"/>
        <v>8</v>
      </c>
      <c r="I362" s="21" t="b">
        <f t="shared" si="66"/>
        <v>0</v>
      </c>
      <c r="J362" s="15" t="str">
        <f t="shared" si="72"/>
        <v>Apteka Nowa Apteka pod Gryfem'</v>
      </c>
      <c r="K362" s="15" t="str">
        <f t="shared" si="67"/>
        <v>Gryfów Śląski</v>
      </c>
      <c r="L362" s="15" t="str">
        <f t="shared" si="68"/>
        <v>ul. Jeleniogórska 5</v>
      </c>
      <c r="M362" s="25"/>
      <c r="N362" s="26"/>
      <c r="O362" s="26"/>
      <c r="P362" s="24" t="s">
        <v>75</v>
      </c>
      <c r="Q362" s="37" t="s">
        <v>76</v>
      </c>
      <c r="R362" s="38" t="s">
        <v>77</v>
      </c>
      <c r="S362" t="e">
        <f t="shared" si="73"/>
        <v>#N/A</v>
      </c>
    </row>
    <row r="363" spans="1:19">
      <c r="A363" s="16">
        <v>355</v>
      </c>
      <c r="B363" s="13" t="str">
        <f t="shared" si="64"/>
        <v>czwartek</v>
      </c>
      <c r="C363" s="12">
        <f t="shared" si="63"/>
        <v>4</v>
      </c>
      <c r="D363" s="14">
        <f t="shared" si="74"/>
        <v>45281</v>
      </c>
      <c r="E363" s="12">
        <f t="shared" si="69"/>
        <v>9</v>
      </c>
      <c r="F363" s="15" t="str">
        <f t="shared" si="65"/>
        <v>Apteka Nowa Apteka pod Gryfem'</v>
      </c>
      <c r="G363" s="12" t="b">
        <f t="shared" si="70"/>
        <v>0</v>
      </c>
      <c r="H363" s="12">
        <f t="shared" si="71"/>
        <v>8</v>
      </c>
      <c r="I363" s="21" t="b">
        <f t="shared" si="66"/>
        <v>0</v>
      </c>
      <c r="J363" s="15" t="str">
        <f t="shared" si="72"/>
        <v>Apteka Nowa Apteka pod Gryfem'</v>
      </c>
      <c r="K363" s="15" t="str">
        <f t="shared" si="67"/>
        <v>Gryfów Śląski</v>
      </c>
      <c r="L363" s="15" t="str">
        <f t="shared" si="68"/>
        <v>ul. Jeleniogórska 5</v>
      </c>
      <c r="M363" s="25"/>
      <c r="N363" s="26"/>
      <c r="O363" s="29"/>
      <c r="P363" s="24" t="s">
        <v>75</v>
      </c>
      <c r="Q363" s="37" t="s">
        <v>76</v>
      </c>
      <c r="R363" s="38" t="s">
        <v>77</v>
      </c>
      <c r="S363" t="e">
        <f t="shared" si="73"/>
        <v>#N/A</v>
      </c>
    </row>
    <row r="364" spans="1:19">
      <c r="A364" s="16">
        <v>356</v>
      </c>
      <c r="B364" s="13" t="str">
        <f t="shared" si="64"/>
        <v>piątek</v>
      </c>
      <c r="C364" s="12">
        <f t="shared" si="63"/>
        <v>5</v>
      </c>
      <c r="D364" s="14">
        <f t="shared" si="74"/>
        <v>45282</v>
      </c>
      <c r="E364" s="12">
        <f t="shared" si="69"/>
        <v>9</v>
      </c>
      <c r="F364" s="15" t="str">
        <f t="shared" si="65"/>
        <v>Apteka Nowa Apteka pod Gryfem'</v>
      </c>
      <c r="G364" s="12" t="b">
        <f t="shared" si="70"/>
        <v>0</v>
      </c>
      <c r="H364" s="12">
        <f t="shared" si="71"/>
        <v>8</v>
      </c>
      <c r="I364" s="21" t="b">
        <f t="shared" si="66"/>
        <v>0</v>
      </c>
      <c r="J364" s="15" t="str">
        <f t="shared" si="72"/>
        <v>Apteka Nowa Apteka pod Gryfem'</v>
      </c>
      <c r="K364" s="15" t="str">
        <f t="shared" si="67"/>
        <v>Gryfów Śląski</v>
      </c>
      <c r="L364" s="15" t="str">
        <f t="shared" si="68"/>
        <v>ul. Jeleniogórska 5</v>
      </c>
      <c r="M364" s="25"/>
      <c r="N364" s="26"/>
      <c r="O364" s="26"/>
      <c r="P364" s="24" t="s">
        <v>75</v>
      </c>
      <c r="Q364" s="37" t="s">
        <v>76</v>
      </c>
      <c r="R364" s="38" t="s">
        <v>77</v>
      </c>
      <c r="S364" t="e">
        <f t="shared" si="73"/>
        <v>#N/A</v>
      </c>
    </row>
    <row r="365" spans="1:19">
      <c r="A365" s="16">
        <v>357</v>
      </c>
      <c r="B365" s="13" t="str">
        <f t="shared" si="64"/>
        <v>sobota</v>
      </c>
      <c r="C365" s="12">
        <f t="shared" si="63"/>
        <v>6</v>
      </c>
      <c r="D365" s="14">
        <f t="shared" si="74"/>
        <v>45283</v>
      </c>
      <c r="E365" s="12">
        <f t="shared" si="69"/>
        <v>9</v>
      </c>
      <c r="F365" s="15" t="str">
        <f t="shared" si="65"/>
        <v>Apteka Nowa Apteka pod Gryfem'</v>
      </c>
      <c r="G365" s="12" t="b">
        <f t="shared" si="70"/>
        <v>0</v>
      </c>
      <c r="H365" s="12">
        <f t="shared" si="71"/>
        <v>8</v>
      </c>
      <c r="I365" s="21" t="b">
        <f t="shared" si="66"/>
        <v>0</v>
      </c>
      <c r="J365" s="15" t="str">
        <f t="shared" si="72"/>
        <v>Apteka Nowa Apteka pod Gryfem'</v>
      </c>
      <c r="K365" s="15" t="str">
        <f t="shared" si="67"/>
        <v>Gryfów Śląski</v>
      </c>
      <c r="L365" s="15" t="str">
        <f t="shared" si="68"/>
        <v>ul. Jeleniogórska 5</v>
      </c>
      <c r="M365" s="25"/>
      <c r="N365" s="26"/>
      <c r="O365" s="29"/>
      <c r="P365" s="24" t="s">
        <v>75</v>
      </c>
      <c r="Q365" s="37" t="s">
        <v>76</v>
      </c>
      <c r="R365" s="38" t="s">
        <v>77</v>
      </c>
      <c r="S365" t="e">
        <f t="shared" si="73"/>
        <v>#N/A</v>
      </c>
    </row>
    <row r="366" spans="1:19">
      <c r="A366" s="16">
        <v>358</v>
      </c>
      <c r="B366" s="13" t="str">
        <f t="shared" si="64"/>
        <v>niedziela</v>
      </c>
      <c r="C366" s="12">
        <f t="shared" si="63"/>
        <v>7</v>
      </c>
      <c r="D366" s="14">
        <f t="shared" si="74"/>
        <v>45284</v>
      </c>
      <c r="E366" s="12">
        <f t="shared" si="69"/>
        <v>9</v>
      </c>
      <c r="F366" s="15" t="str">
        <f t="shared" si="65"/>
        <v>Apteka Nowa Apteka pod Gryfem'</v>
      </c>
      <c r="G366" s="12" t="b">
        <f t="shared" si="70"/>
        <v>1</v>
      </c>
      <c r="H366" s="12">
        <f t="shared" si="71"/>
        <v>9</v>
      </c>
      <c r="I366" s="21" t="str">
        <f t="shared" si="66"/>
        <v>Apteka pod św. Nepomucenem'</v>
      </c>
      <c r="J366" s="15" t="str">
        <f t="shared" si="72"/>
        <v>Apteka pod św. Nepomucenem'</v>
      </c>
      <c r="K366" s="15" t="str">
        <f t="shared" si="67"/>
        <v>Lwówek Śląski</v>
      </c>
      <c r="L366" s="15" t="str">
        <f t="shared" si="68"/>
        <v>ul. Kościelna 23</v>
      </c>
      <c r="M366" s="48"/>
      <c r="N366" s="49"/>
      <c r="O366" s="29"/>
      <c r="P366" s="24" t="s">
        <v>111</v>
      </c>
      <c r="Q366" s="37" t="s">
        <v>40</v>
      </c>
      <c r="R366" s="38" t="s">
        <v>46</v>
      </c>
      <c r="S366" t="e">
        <f t="shared" si="73"/>
        <v>#N/A</v>
      </c>
    </row>
    <row r="367" spans="1:19" ht="15">
      <c r="A367" s="16">
        <v>359</v>
      </c>
      <c r="B367" s="13" t="str">
        <f t="shared" si="64"/>
        <v>poniedziałek</v>
      </c>
      <c r="C367" s="12">
        <f t="shared" si="63"/>
        <v>1</v>
      </c>
      <c r="D367" s="14">
        <f t="shared" si="74"/>
        <v>45285</v>
      </c>
      <c r="E367" s="12">
        <f t="shared" si="69"/>
        <v>10</v>
      </c>
      <c r="F367" s="15" t="str">
        <f t="shared" si="65"/>
        <v>Apteka Remedium'</v>
      </c>
      <c r="G367" s="12" t="b">
        <f t="shared" si="70"/>
        <v>1</v>
      </c>
      <c r="H367" s="12">
        <f t="shared" si="71"/>
        <v>10</v>
      </c>
      <c r="I367" s="21" t="str">
        <f t="shared" si="66"/>
        <v>Apteka Remedium'</v>
      </c>
      <c r="J367" s="15" t="str">
        <f t="shared" si="72"/>
        <v>Apteka Remedium'</v>
      </c>
      <c r="K367" s="15" t="str">
        <f t="shared" si="67"/>
        <v>Gryfów Śląski</v>
      </c>
      <c r="L367" s="15" t="str">
        <f t="shared" si="68"/>
        <v>ul. Malownicza 1</v>
      </c>
      <c r="M367" s="48"/>
      <c r="N367" s="49"/>
      <c r="O367" s="30"/>
      <c r="P367" s="24" t="s">
        <v>116</v>
      </c>
      <c r="Q367" s="37" t="s">
        <v>59</v>
      </c>
      <c r="R367" s="37" t="s">
        <v>70</v>
      </c>
      <c r="S367" t="e">
        <f t="shared" si="73"/>
        <v>#N/A</v>
      </c>
    </row>
    <row r="368" spans="1:19" ht="15">
      <c r="A368" s="16">
        <v>360</v>
      </c>
      <c r="B368" s="13" t="str">
        <f t="shared" si="64"/>
        <v>wtorek</v>
      </c>
      <c r="C368" s="12">
        <f t="shared" si="63"/>
        <v>2</v>
      </c>
      <c r="D368" s="14">
        <f t="shared" si="74"/>
        <v>45286</v>
      </c>
      <c r="E368" s="12">
        <f t="shared" si="69"/>
        <v>10</v>
      </c>
      <c r="F368" s="15" t="str">
        <f t="shared" si="65"/>
        <v>Apteka Remedium'</v>
      </c>
      <c r="G368" s="12" t="b">
        <f t="shared" si="70"/>
        <v>1</v>
      </c>
      <c r="H368" s="12">
        <f t="shared" si="71"/>
        <v>11</v>
      </c>
      <c r="I368" s="21" t="str">
        <f t="shared" si="66"/>
        <v>Apteka Nowa Apteka pod Gryfem'</v>
      </c>
      <c r="J368" s="15" t="str">
        <f t="shared" si="72"/>
        <v>Apteka Nowa Apteka pod Gryfem'</v>
      </c>
      <c r="K368" s="15" t="str">
        <f t="shared" si="67"/>
        <v>Gryfów Śląski</v>
      </c>
      <c r="L368" s="15" t="str">
        <f t="shared" si="68"/>
        <v>ul. Jeleniogórska 5</v>
      </c>
      <c r="M368" s="48"/>
      <c r="N368" s="49"/>
      <c r="O368" s="28"/>
      <c r="P368" s="31" t="s">
        <v>58</v>
      </c>
      <c r="Q368" s="44" t="s">
        <v>59</v>
      </c>
      <c r="R368" s="45" t="s">
        <v>60</v>
      </c>
      <c r="S368" t="e">
        <f t="shared" si="73"/>
        <v>#N/A</v>
      </c>
    </row>
    <row r="369" spans="1:22">
      <c r="A369" s="16">
        <v>361</v>
      </c>
      <c r="B369" s="13" t="str">
        <f t="shared" si="64"/>
        <v>środa</v>
      </c>
      <c r="C369" s="12">
        <f t="shared" si="63"/>
        <v>3</v>
      </c>
      <c r="D369" s="14">
        <f t="shared" si="74"/>
        <v>45287</v>
      </c>
      <c r="E369" s="12">
        <f t="shared" si="69"/>
        <v>10</v>
      </c>
      <c r="F369" s="15" t="str">
        <f t="shared" si="65"/>
        <v>Apteka Remedium'</v>
      </c>
      <c r="G369" s="12" t="b">
        <f t="shared" si="70"/>
        <v>0</v>
      </c>
      <c r="H369" s="12">
        <f t="shared" si="71"/>
        <v>11</v>
      </c>
      <c r="I369" s="21" t="b">
        <f t="shared" si="66"/>
        <v>0</v>
      </c>
      <c r="J369" s="15" t="str">
        <f t="shared" si="72"/>
        <v>Apteka Remedium'</v>
      </c>
      <c r="K369" s="15" t="str">
        <f t="shared" si="67"/>
        <v>Gryfów Śląski</v>
      </c>
      <c r="L369" s="15" t="str">
        <f t="shared" si="68"/>
        <v>ul. Malownicza 1</v>
      </c>
      <c r="M369" s="25"/>
      <c r="N369" s="26"/>
      <c r="O369" s="26"/>
      <c r="P369" s="24" t="s">
        <v>39</v>
      </c>
      <c r="Q369" s="37" t="s">
        <v>40</v>
      </c>
      <c r="R369" s="38" t="s">
        <v>41</v>
      </c>
      <c r="S369" t="e">
        <f t="shared" si="73"/>
        <v>#N/A</v>
      </c>
    </row>
    <row r="370" spans="1:22">
      <c r="A370" s="16">
        <v>362</v>
      </c>
      <c r="B370" s="13" t="str">
        <f t="shared" si="64"/>
        <v>czwartek</v>
      </c>
      <c r="C370" s="12">
        <f t="shared" si="63"/>
        <v>4</v>
      </c>
      <c r="D370" s="14">
        <f t="shared" si="74"/>
        <v>45288</v>
      </c>
      <c r="E370" s="12">
        <f t="shared" si="69"/>
        <v>10</v>
      </c>
      <c r="F370" s="15" t="str">
        <f t="shared" si="65"/>
        <v>Apteka Remedium'</v>
      </c>
      <c r="G370" s="12" t="b">
        <f t="shared" si="70"/>
        <v>0</v>
      </c>
      <c r="H370" s="12">
        <f t="shared" si="71"/>
        <v>11</v>
      </c>
      <c r="I370" s="21" t="b">
        <f t="shared" si="66"/>
        <v>0</v>
      </c>
      <c r="J370" s="15" t="str">
        <f t="shared" si="72"/>
        <v>Apteka Remedium'</v>
      </c>
      <c r="K370" s="15" t="str">
        <f t="shared" si="67"/>
        <v>Gryfów Śląski</v>
      </c>
      <c r="L370" s="15" t="str">
        <f t="shared" si="68"/>
        <v>ul. Malownicza 1</v>
      </c>
      <c r="M370" s="25"/>
      <c r="N370" s="26"/>
      <c r="O370" s="29"/>
      <c r="P370" s="24" t="s">
        <v>39</v>
      </c>
      <c r="Q370" s="37" t="s">
        <v>40</v>
      </c>
      <c r="R370" s="38" t="s">
        <v>41</v>
      </c>
      <c r="S370" t="e">
        <f t="shared" si="73"/>
        <v>#N/A</v>
      </c>
    </row>
    <row r="371" spans="1:22">
      <c r="A371" s="16">
        <v>363</v>
      </c>
      <c r="B371" s="13" t="str">
        <f t="shared" si="64"/>
        <v>piątek</v>
      </c>
      <c r="C371" s="12">
        <f t="shared" si="63"/>
        <v>5</v>
      </c>
      <c r="D371" s="14">
        <f t="shared" si="74"/>
        <v>45289</v>
      </c>
      <c r="E371" s="12">
        <f t="shared" si="69"/>
        <v>10</v>
      </c>
      <c r="F371" s="15" t="str">
        <f t="shared" si="65"/>
        <v>Apteka Remedium'</v>
      </c>
      <c r="G371" s="12" t="b">
        <f t="shared" si="70"/>
        <v>0</v>
      </c>
      <c r="H371" s="12">
        <f t="shared" si="71"/>
        <v>11</v>
      </c>
      <c r="I371" s="21" t="b">
        <f t="shared" si="66"/>
        <v>0</v>
      </c>
      <c r="J371" s="15" t="str">
        <f t="shared" si="72"/>
        <v>Apteka Remedium'</v>
      </c>
      <c r="K371" s="15" t="str">
        <f t="shared" si="67"/>
        <v>Gryfów Śląski</v>
      </c>
      <c r="L371" s="15" t="str">
        <f t="shared" si="68"/>
        <v>ul. Malownicza 1</v>
      </c>
      <c r="M371" s="25"/>
      <c r="N371" s="26"/>
      <c r="O371" s="26"/>
      <c r="P371" s="24" t="s">
        <v>39</v>
      </c>
      <c r="Q371" s="37" t="s">
        <v>40</v>
      </c>
      <c r="R371" s="38" t="s">
        <v>41</v>
      </c>
      <c r="S371" t="e">
        <f t="shared" si="73"/>
        <v>#N/A</v>
      </c>
    </row>
    <row r="372" spans="1:22">
      <c r="A372" s="16">
        <v>364</v>
      </c>
      <c r="B372" s="13" t="str">
        <f t="shared" si="64"/>
        <v>sobota</v>
      </c>
      <c r="C372" s="12">
        <f t="shared" si="63"/>
        <v>6</v>
      </c>
      <c r="D372" s="14">
        <f t="shared" si="74"/>
        <v>45290</v>
      </c>
      <c r="E372" s="12">
        <f t="shared" si="69"/>
        <v>10</v>
      </c>
      <c r="F372" s="15" t="str">
        <f t="shared" si="65"/>
        <v>Apteka Remedium'</v>
      </c>
      <c r="G372" s="12" t="b">
        <f t="shared" si="70"/>
        <v>0</v>
      </c>
      <c r="H372" s="12">
        <f t="shared" si="71"/>
        <v>11</v>
      </c>
      <c r="I372" s="21" t="b">
        <f t="shared" si="66"/>
        <v>0</v>
      </c>
      <c r="J372" s="15" t="str">
        <f t="shared" si="72"/>
        <v>Apteka Remedium'</v>
      </c>
      <c r="K372" s="15" t="str">
        <f t="shared" si="67"/>
        <v>Gryfów Śląski</v>
      </c>
      <c r="L372" s="15" t="str">
        <f t="shared" si="68"/>
        <v>ul. Malownicza 1</v>
      </c>
      <c r="M372" s="25"/>
      <c r="N372" s="26"/>
      <c r="O372" s="29"/>
      <c r="P372" s="24" t="s">
        <v>39</v>
      </c>
      <c r="Q372" s="37" t="s">
        <v>40</v>
      </c>
      <c r="R372" s="38" t="s">
        <v>41</v>
      </c>
      <c r="S372" t="e">
        <f t="shared" si="73"/>
        <v>#N/A</v>
      </c>
    </row>
    <row r="373" spans="1:22">
      <c r="A373" s="56">
        <v>365</v>
      </c>
      <c r="B373" s="13" t="str">
        <f t="shared" si="64"/>
        <v>niedziela</v>
      </c>
      <c r="C373" s="12">
        <f t="shared" si="63"/>
        <v>7</v>
      </c>
      <c r="D373" s="14">
        <f t="shared" si="74"/>
        <v>45291</v>
      </c>
      <c r="E373" s="12">
        <f t="shared" si="69"/>
        <v>10</v>
      </c>
      <c r="F373" s="15" t="str">
        <f t="shared" si="65"/>
        <v>Apteka Remedium'</v>
      </c>
      <c r="G373" s="12" t="b">
        <f t="shared" si="70"/>
        <v>0</v>
      </c>
      <c r="H373" s="12">
        <f t="shared" si="71"/>
        <v>11</v>
      </c>
      <c r="I373" s="21" t="b">
        <f t="shared" si="66"/>
        <v>0</v>
      </c>
      <c r="J373" s="15" t="str">
        <f t="shared" si="72"/>
        <v>Apteka Remedium'</v>
      </c>
      <c r="K373" s="15" t="str">
        <f t="shared" si="67"/>
        <v>Gryfów Śląski</v>
      </c>
      <c r="L373" s="15" t="str">
        <f t="shared" si="68"/>
        <v>ul. Malownicza 1</v>
      </c>
      <c r="M373" s="25"/>
      <c r="N373" s="26"/>
      <c r="O373" s="29"/>
      <c r="P373" s="24" t="s">
        <v>39</v>
      </c>
      <c r="Q373" s="37" t="s">
        <v>40</v>
      </c>
      <c r="R373" s="38" t="s">
        <v>41</v>
      </c>
      <c r="S373" t="e">
        <f t="shared" si="73"/>
        <v>#N/A</v>
      </c>
    </row>
    <row r="374" spans="1:22">
      <c r="A374" s="56">
        <v>366</v>
      </c>
      <c r="B374" s="13" t="str">
        <f t="shared" si="64"/>
        <v>poniedziałek</v>
      </c>
      <c r="C374" s="12">
        <f t="shared" ref="C374" si="75">WEEKDAY(D374,2)</f>
        <v>1</v>
      </c>
      <c r="D374" s="14">
        <f t="shared" si="74"/>
        <v>45292</v>
      </c>
      <c r="E374" s="12">
        <f t="shared" si="69"/>
        <v>11</v>
      </c>
      <c r="F374" s="15" t="str">
        <f t="shared" si="65"/>
        <v>Apteka pod św. Nepomucenem'</v>
      </c>
      <c r="G374" s="12" t="b">
        <f t="shared" si="70"/>
        <v>0</v>
      </c>
      <c r="H374" s="12">
        <f t="shared" si="71"/>
        <v>11</v>
      </c>
      <c r="I374" s="21" t="b">
        <f t="shared" si="66"/>
        <v>0</v>
      </c>
      <c r="J374" s="15" t="str">
        <f t="shared" si="72"/>
        <v>Apteka pod św. Nepomucenem'</v>
      </c>
      <c r="K374" s="15" t="str">
        <f t="shared" si="67"/>
        <v>Lwówek Śląski</v>
      </c>
      <c r="L374" s="15" t="str">
        <f t="shared" si="68"/>
        <v>ul. Kościelna 23</v>
      </c>
      <c r="M374" s="25"/>
      <c r="N374" s="26"/>
      <c r="O374" s="29"/>
      <c r="P374" s="24" t="s">
        <v>39</v>
      </c>
      <c r="Q374" s="37" t="s">
        <v>40</v>
      </c>
      <c r="R374" s="38" t="s">
        <v>119</v>
      </c>
      <c r="S374" t="e">
        <f t="shared" si="73"/>
        <v>#N/A</v>
      </c>
    </row>
    <row r="375" spans="1:2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59"/>
      <c r="P375" s="60"/>
    </row>
    <row r="376" spans="1:22" ht="14.25" customHeight="1">
      <c r="M376" s="61"/>
      <c r="N376" s="145" t="s">
        <v>26</v>
      </c>
      <c r="O376" s="146"/>
      <c r="P376" s="138" t="s">
        <v>27</v>
      </c>
      <c r="Q376" s="138"/>
      <c r="R376" s="63"/>
      <c r="S376" s="64"/>
      <c r="T376" s="63"/>
    </row>
    <row r="377" spans="1:22">
      <c r="M377" s="62"/>
      <c r="N377" s="153" t="s">
        <v>31</v>
      </c>
      <c r="O377" s="154"/>
      <c r="P377" s="139" t="s">
        <v>32</v>
      </c>
      <c r="Q377" s="139"/>
    </row>
    <row r="378" spans="1:22">
      <c r="M378" s="62"/>
      <c r="N378" s="155"/>
      <c r="O378" s="156"/>
      <c r="P378" s="139" t="s">
        <v>33</v>
      </c>
      <c r="Q378" s="139"/>
    </row>
    <row r="379" spans="1:22">
      <c r="M379" s="62"/>
      <c r="N379" s="157"/>
      <c r="O379" s="158"/>
      <c r="P379" s="139" t="s">
        <v>34</v>
      </c>
      <c r="Q379" s="139"/>
    </row>
    <row r="381" spans="1:22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</row>
    <row r="384" spans="1:22" ht="29.2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147" t="s">
        <v>120</v>
      </c>
      <c r="N384" s="147"/>
      <c r="O384" s="147"/>
      <c r="P384" s="147"/>
      <c r="Q384" s="147"/>
      <c r="R384" s="147"/>
      <c r="T384" s="65" t="s">
        <v>121</v>
      </c>
      <c r="U384" t="s">
        <v>122</v>
      </c>
      <c r="V384" t="s">
        <v>123</v>
      </c>
    </row>
    <row r="385" spans="1:28" ht="15">
      <c r="M385">
        <v>1</v>
      </c>
      <c r="O385" s="39">
        <v>516760830</v>
      </c>
      <c r="P385" s="68" t="s">
        <v>58</v>
      </c>
      <c r="Q385" s="74" t="s">
        <v>59</v>
      </c>
      <c r="R385" s="75" t="s">
        <v>60</v>
      </c>
      <c r="S385" s="76" t="s">
        <v>124</v>
      </c>
      <c r="T385" s="6">
        <f>COUNTIF($P$9:$P$373,"Apteka Centrum ")</f>
        <v>29</v>
      </c>
      <c r="U385" s="6">
        <f t="shared" ref="U385:U393" si="76">COUNTIF($R$9:$R$373,R385)</f>
        <v>29</v>
      </c>
      <c r="V385">
        <f t="shared" ref="V385:V393" si="77">T385-U385</f>
        <v>0</v>
      </c>
    </row>
    <row r="386" spans="1:28">
      <c r="M386">
        <v>2</v>
      </c>
      <c r="N386" t="s">
        <v>125</v>
      </c>
      <c r="O386">
        <v>757824207</v>
      </c>
      <c r="P386" s="24" t="s">
        <v>62</v>
      </c>
      <c r="Q386" s="37" t="s">
        <v>59</v>
      </c>
      <c r="R386" s="38" t="s">
        <v>63</v>
      </c>
      <c r="T386" s="6">
        <f>COUNTIF($P$9:$P$373,"Apteka pod św. Nepomucenem*")</f>
        <v>56</v>
      </c>
      <c r="U386" s="6">
        <f t="shared" si="76"/>
        <v>56</v>
      </c>
      <c r="V386">
        <f t="shared" si="77"/>
        <v>0</v>
      </c>
    </row>
    <row r="387" spans="1:28">
      <c r="M387">
        <v>3</v>
      </c>
      <c r="O387">
        <v>757352732</v>
      </c>
      <c r="P387" s="24" t="s">
        <v>81</v>
      </c>
      <c r="Q387" s="37" t="s">
        <v>82</v>
      </c>
      <c r="R387" s="38" t="s">
        <v>83</v>
      </c>
      <c r="S387" s="76" t="s">
        <v>126</v>
      </c>
      <c r="T387" s="6">
        <f>COUNTIF($P$9:$P$373,"Apteka Zabobrze")</f>
        <v>28</v>
      </c>
      <c r="U387" s="6">
        <f t="shared" si="76"/>
        <v>28</v>
      </c>
      <c r="V387">
        <f t="shared" si="77"/>
        <v>0</v>
      </c>
    </row>
    <row r="388" spans="1:28">
      <c r="M388">
        <v>4</v>
      </c>
      <c r="O388">
        <v>757348699</v>
      </c>
      <c r="P388" s="24" t="s">
        <v>54</v>
      </c>
      <c r="Q388" s="37" t="s">
        <v>55</v>
      </c>
      <c r="R388" s="38" t="s">
        <v>56</v>
      </c>
      <c r="S388" s="76" t="s">
        <v>127</v>
      </c>
      <c r="T388" s="6">
        <f>COUNTIF($P$9:$P$373,"Apteka Przyjazna")</f>
        <v>28</v>
      </c>
      <c r="U388" s="6">
        <f t="shared" si="76"/>
        <v>28</v>
      </c>
      <c r="V388">
        <f t="shared" si="77"/>
        <v>0</v>
      </c>
    </row>
    <row r="389" spans="1:28">
      <c r="M389">
        <v>5</v>
      </c>
      <c r="O389">
        <v>757834212</v>
      </c>
      <c r="P389" s="24" t="s">
        <v>75</v>
      </c>
      <c r="Q389" s="37" t="s">
        <v>76</v>
      </c>
      <c r="R389" s="38" t="s">
        <v>77</v>
      </c>
      <c r="S389" s="76" t="s">
        <v>128</v>
      </c>
      <c r="T389" s="6">
        <f>COUNTIF($P$9:$P$373,"Apteka Mixtura")</f>
        <v>25</v>
      </c>
      <c r="U389" s="6">
        <f t="shared" si="76"/>
        <v>25</v>
      </c>
      <c r="V389">
        <f t="shared" si="77"/>
        <v>0</v>
      </c>
    </row>
    <row r="390" spans="1:28" ht="42.75">
      <c r="A390" t="s">
        <v>129</v>
      </c>
      <c r="J390">
        <v>0</v>
      </c>
      <c r="L390" t="s">
        <v>130</v>
      </c>
      <c r="M390">
        <v>6</v>
      </c>
      <c r="N390" s="69" t="s">
        <v>131</v>
      </c>
      <c r="O390">
        <v>757834015</v>
      </c>
      <c r="P390" s="70" t="s">
        <v>132</v>
      </c>
      <c r="Q390" s="37" t="s">
        <v>40</v>
      </c>
      <c r="R390" s="38" t="s">
        <v>41</v>
      </c>
      <c r="S390" s="76" t="s">
        <v>133</v>
      </c>
      <c r="T390" s="6">
        <f>COUNTIF($P$9:$P$373,"Apteka pod Słońcem")</f>
        <v>0</v>
      </c>
      <c r="U390" s="6">
        <f t="shared" si="76"/>
        <v>28</v>
      </c>
      <c r="V390">
        <f t="shared" si="77"/>
        <v>-28</v>
      </c>
      <c r="Y390" t="s">
        <v>134</v>
      </c>
      <c r="Z390" t="s">
        <v>135</v>
      </c>
      <c r="AA390" t="s">
        <v>136</v>
      </c>
      <c r="AB390" t="s">
        <v>137</v>
      </c>
    </row>
    <row r="391" spans="1:28">
      <c r="M391">
        <v>7</v>
      </c>
      <c r="O391">
        <v>665300913</v>
      </c>
      <c r="P391" s="70" t="s">
        <v>39</v>
      </c>
      <c r="Q391" s="37" t="s">
        <v>40</v>
      </c>
      <c r="R391" s="38" t="s">
        <v>41</v>
      </c>
      <c r="S391" s="76" t="s">
        <v>138</v>
      </c>
      <c r="T391" s="6">
        <f>COUNTIF($P$9:$P$373,"Apteka Nowa Apteka pod Gryfem")</f>
        <v>28</v>
      </c>
      <c r="U391" s="6">
        <f t="shared" si="76"/>
        <v>28</v>
      </c>
      <c r="V391">
        <f t="shared" si="77"/>
        <v>0</v>
      </c>
    </row>
    <row r="392" spans="1:28">
      <c r="J392" t="s">
        <v>139</v>
      </c>
      <c r="K392" t="s">
        <v>140</v>
      </c>
      <c r="L392" t="s">
        <v>141</v>
      </c>
      <c r="M392">
        <v>8</v>
      </c>
      <c r="O392">
        <v>757136032</v>
      </c>
      <c r="P392" s="24" t="s">
        <v>45</v>
      </c>
      <c r="Q392" s="37" t="s">
        <v>40</v>
      </c>
      <c r="R392" s="38" t="s">
        <v>46</v>
      </c>
      <c r="S392" s="76" t="s">
        <v>142</v>
      </c>
      <c r="T392" s="6">
        <f>COUNTIF($P$9:$P$373,"Apteka Remedium*")</f>
        <v>56</v>
      </c>
      <c r="U392" s="6">
        <f t="shared" si="76"/>
        <v>56</v>
      </c>
      <c r="V392">
        <f t="shared" si="77"/>
        <v>0</v>
      </c>
    </row>
    <row r="393" spans="1:28">
      <c r="M393">
        <v>9</v>
      </c>
      <c r="N393" s="71" t="s">
        <v>143</v>
      </c>
      <c r="O393">
        <v>665300914</v>
      </c>
      <c r="P393" s="70" t="s">
        <v>144</v>
      </c>
      <c r="Q393" s="37" t="s">
        <v>40</v>
      </c>
      <c r="R393" s="38" t="s">
        <v>41</v>
      </c>
      <c r="S393" s="76" t="s">
        <v>145</v>
      </c>
      <c r="T393" s="6">
        <f>COUNTIF($P$9:$P$373,"Apteka pod Gryfem")</f>
        <v>29</v>
      </c>
      <c r="U393" s="6">
        <f t="shared" si="76"/>
        <v>28</v>
      </c>
      <c r="V393">
        <f t="shared" si="77"/>
        <v>1</v>
      </c>
    </row>
    <row r="394" spans="1:28">
      <c r="M394">
        <v>10</v>
      </c>
      <c r="N394" t="s">
        <v>146</v>
      </c>
      <c r="O394">
        <v>757813923</v>
      </c>
      <c r="P394" s="24" t="s">
        <v>111</v>
      </c>
      <c r="Q394" s="37" t="s">
        <v>40</v>
      </c>
      <c r="R394" s="38" t="s">
        <v>46</v>
      </c>
      <c r="T394" s="6"/>
    </row>
    <row r="395" spans="1:28">
      <c r="M395">
        <v>11</v>
      </c>
      <c r="N395" t="s">
        <v>147</v>
      </c>
      <c r="O395">
        <v>757822202</v>
      </c>
      <c r="P395" s="24" t="s">
        <v>114</v>
      </c>
      <c r="Q395" s="37" t="s">
        <v>59</v>
      </c>
      <c r="R395" s="38" t="s">
        <v>63</v>
      </c>
      <c r="T395" s="6"/>
    </row>
    <row r="396" spans="1:28">
      <c r="M396">
        <v>12</v>
      </c>
      <c r="N396" t="s">
        <v>148</v>
      </c>
      <c r="O396">
        <v>756478584</v>
      </c>
      <c r="P396" s="24" t="s">
        <v>65</v>
      </c>
      <c r="Q396" s="37" t="s">
        <v>59</v>
      </c>
      <c r="R396" s="38" t="s">
        <v>115</v>
      </c>
      <c r="T396" s="6">
        <f>COUNTIF($P$9:$P$373,"Apteka w Rynku")</f>
        <v>29</v>
      </c>
      <c r="U396" s="6">
        <f>COUNTIF($R$9:$R$373,R396)</f>
        <v>29</v>
      </c>
      <c r="V396">
        <f>T396-U396</f>
        <v>0</v>
      </c>
    </row>
    <row r="397" spans="1:28">
      <c r="M397">
        <v>13</v>
      </c>
      <c r="O397">
        <v>753070235</v>
      </c>
      <c r="P397" s="24" t="s">
        <v>69</v>
      </c>
      <c r="Q397" s="37" t="s">
        <v>59</v>
      </c>
      <c r="R397" s="38" t="s">
        <v>70</v>
      </c>
      <c r="S397" s="76"/>
      <c r="T397" s="6">
        <f>COUNTIF($P$9:$P$373,"Apteka Medicus")</f>
        <v>29</v>
      </c>
      <c r="U397" s="6">
        <f>COUNTIF($R$9:$R$373,R397)</f>
        <v>29</v>
      </c>
      <c r="V397">
        <f>T397-U397</f>
        <v>0</v>
      </c>
      <c r="Y397" s="79" t="s">
        <v>149</v>
      </c>
      <c r="Z397" s="79"/>
      <c r="AA397" s="79"/>
    </row>
    <row r="398" spans="1:28">
      <c r="P398" s="60"/>
      <c r="S398" s="76"/>
      <c r="T398" s="6"/>
      <c r="U398" s="6"/>
      <c r="Y398" s="79"/>
      <c r="Z398" s="79"/>
      <c r="AA398" s="79"/>
    </row>
    <row r="399" spans="1:28">
      <c r="P399" s="70" t="s">
        <v>39</v>
      </c>
      <c r="S399" s="76"/>
      <c r="T399" s="6"/>
      <c r="U399" s="6"/>
      <c r="Y399" s="79"/>
      <c r="Z399" s="79"/>
      <c r="AA399" s="79"/>
    </row>
    <row r="400" spans="1:28">
      <c r="P400" s="24" t="s">
        <v>45</v>
      </c>
      <c r="Y400" s="79"/>
      <c r="Z400" s="79"/>
      <c r="AA400" s="79"/>
    </row>
    <row r="401" spans="1:20" ht="14.25" customHeight="1">
      <c r="M401" s="63"/>
      <c r="N401" s="148" t="s">
        <v>26</v>
      </c>
      <c r="O401" s="148"/>
      <c r="P401" s="149" t="s">
        <v>27</v>
      </c>
      <c r="Q401" s="149"/>
      <c r="R401" s="149"/>
      <c r="S401" s="64"/>
      <c r="T401" s="63"/>
    </row>
    <row r="402" spans="1:20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</row>
    <row r="403" spans="1:20">
      <c r="P403" s="64"/>
      <c r="Q403" s="64"/>
      <c r="R403" s="64"/>
    </row>
    <row r="405" spans="1:20" ht="30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150" t="s">
        <v>150</v>
      </c>
      <c r="N405" s="150"/>
      <c r="O405" s="150"/>
      <c r="P405" s="150"/>
      <c r="Q405" s="150"/>
      <c r="R405" s="150"/>
    </row>
    <row r="406" spans="1:20" ht="15">
      <c r="M406">
        <v>1</v>
      </c>
      <c r="P406" s="24" t="s">
        <v>58</v>
      </c>
      <c r="Q406" s="24" t="s">
        <v>59</v>
      </c>
      <c r="R406" s="24" t="s">
        <v>60</v>
      </c>
      <c r="S406" s="77" t="s">
        <v>151</v>
      </c>
      <c r="T406" t="s">
        <v>152</v>
      </c>
    </row>
    <row r="407" spans="1:20" ht="15">
      <c r="M407">
        <v>2</v>
      </c>
      <c r="P407" s="24" t="s">
        <v>62</v>
      </c>
      <c r="Q407" s="24" t="s">
        <v>59</v>
      </c>
      <c r="R407" s="24" t="s">
        <v>63</v>
      </c>
      <c r="S407" s="77" t="s">
        <v>153</v>
      </c>
      <c r="T407" t="s">
        <v>154</v>
      </c>
    </row>
    <row r="408" spans="1:20" ht="15">
      <c r="M408">
        <v>3</v>
      </c>
      <c r="P408" s="24" t="s">
        <v>81</v>
      </c>
      <c r="Q408" s="24" t="s">
        <v>82</v>
      </c>
      <c r="R408" s="24" t="s">
        <v>83</v>
      </c>
      <c r="S408" s="77" t="s">
        <v>155</v>
      </c>
      <c r="T408" t="s">
        <v>156</v>
      </c>
    </row>
    <row r="409" spans="1:20" ht="20.25" customHeight="1">
      <c r="M409">
        <v>4</v>
      </c>
      <c r="P409" s="24" t="s">
        <v>54</v>
      </c>
      <c r="Q409" s="24" t="s">
        <v>55</v>
      </c>
      <c r="R409" s="24" t="s">
        <v>56</v>
      </c>
      <c r="S409" s="77" t="s">
        <v>157</v>
      </c>
      <c r="T409" t="s">
        <v>158</v>
      </c>
    </row>
    <row r="410" spans="1:20" ht="15" hidden="1">
      <c r="M410">
        <v>5</v>
      </c>
      <c r="P410" s="24" t="s">
        <v>75</v>
      </c>
      <c r="Q410" s="24" t="s">
        <v>76</v>
      </c>
      <c r="R410" s="24" t="s">
        <v>77</v>
      </c>
      <c r="S410" s="77" t="s">
        <v>159</v>
      </c>
      <c r="T410" t="s">
        <v>160</v>
      </c>
    </row>
    <row r="411" spans="1:20" ht="42.75" customHeight="1">
      <c r="M411">
        <v>6</v>
      </c>
      <c r="N411" s="60" t="s">
        <v>161</v>
      </c>
      <c r="P411" s="70" t="s">
        <v>132</v>
      </c>
      <c r="Q411" s="24" t="s">
        <v>40</v>
      </c>
      <c r="R411" s="24" t="s">
        <v>41</v>
      </c>
      <c r="S411" s="77" t="s">
        <v>162</v>
      </c>
      <c r="T411" t="s">
        <v>163</v>
      </c>
    </row>
    <row r="412" spans="1:20" ht="15">
      <c r="M412">
        <v>7</v>
      </c>
      <c r="P412" s="24" t="s">
        <v>39</v>
      </c>
      <c r="Q412" s="24" t="s">
        <v>40</v>
      </c>
      <c r="R412" s="24" t="s">
        <v>41</v>
      </c>
      <c r="S412" s="39" t="s">
        <v>164</v>
      </c>
      <c r="T412" t="s">
        <v>165</v>
      </c>
    </row>
    <row r="413" spans="1:20" ht="15">
      <c r="M413">
        <v>8</v>
      </c>
      <c r="P413" s="24" t="s">
        <v>45</v>
      </c>
      <c r="Q413" s="24" t="s">
        <v>40</v>
      </c>
      <c r="R413" s="24" t="s">
        <v>46</v>
      </c>
      <c r="S413" s="39" t="s">
        <v>166</v>
      </c>
      <c r="T413" t="s">
        <v>167</v>
      </c>
    </row>
    <row r="414" spans="1:20" ht="15">
      <c r="M414">
        <v>9</v>
      </c>
      <c r="P414" s="24" t="s">
        <v>114</v>
      </c>
      <c r="Q414" s="24" t="s">
        <v>59</v>
      </c>
      <c r="R414" s="24" t="s">
        <v>63</v>
      </c>
      <c r="S414" s="39" t="s">
        <v>168</v>
      </c>
      <c r="T414" t="s">
        <v>169</v>
      </c>
    </row>
    <row r="415" spans="1:20">
      <c r="M415">
        <v>10</v>
      </c>
      <c r="P415" s="24" t="s">
        <v>111</v>
      </c>
      <c r="Q415" s="24" t="s">
        <v>40</v>
      </c>
      <c r="R415" s="24" t="s">
        <v>46</v>
      </c>
      <c r="S415" t="s">
        <v>170</v>
      </c>
      <c r="T415" t="s">
        <v>171</v>
      </c>
    </row>
    <row r="416" spans="1:20">
      <c r="M416">
        <v>11</v>
      </c>
      <c r="P416" s="24" t="s">
        <v>144</v>
      </c>
      <c r="Q416" s="24" t="s">
        <v>40</v>
      </c>
      <c r="R416" s="24" t="s">
        <v>41</v>
      </c>
      <c r="S416" t="s">
        <v>172</v>
      </c>
      <c r="T416" t="s">
        <v>173</v>
      </c>
    </row>
    <row r="417" spans="13:20">
      <c r="M417">
        <v>12</v>
      </c>
      <c r="P417" s="24" t="s">
        <v>65</v>
      </c>
      <c r="Q417" s="24" t="s">
        <v>59</v>
      </c>
      <c r="R417" s="24" t="s">
        <v>115</v>
      </c>
      <c r="S417" t="s">
        <v>174</v>
      </c>
      <c r="T417" t="s">
        <v>175</v>
      </c>
    </row>
    <row r="418" spans="13:20">
      <c r="M418">
        <v>13</v>
      </c>
      <c r="P418" s="24" t="s">
        <v>116</v>
      </c>
      <c r="Q418" s="24" t="s">
        <v>59</v>
      </c>
      <c r="R418" s="24" t="s">
        <v>70</v>
      </c>
      <c r="S418" t="s">
        <v>176</v>
      </c>
      <c r="T418" t="s">
        <v>177</v>
      </c>
    </row>
    <row r="420" spans="13:20">
      <c r="M420" s="72"/>
      <c r="N420" s="140" t="s">
        <v>28</v>
      </c>
      <c r="O420" s="49" t="s">
        <v>178</v>
      </c>
      <c r="P420" s="151" t="s">
        <v>29</v>
      </c>
      <c r="Q420" s="152"/>
    </row>
    <row r="421" spans="13:20">
      <c r="N421" s="140"/>
      <c r="O421" s="49" t="s">
        <v>179</v>
      </c>
      <c r="P421" s="151" t="s">
        <v>30</v>
      </c>
      <c r="Q421" s="152"/>
    </row>
    <row r="422" spans="13:20">
      <c r="M422" s="72"/>
      <c r="N422" s="137" t="s">
        <v>180</v>
      </c>
      <c r="O422" s="49" t="s">
        <v>181</v>
      </c>
      <c r="P422" s="151" t="s">
        <v>32</v>
      </c>
      <c r="Q422" s="152"/>
    </row>
    <row r="423" spans="13:20">
      <c r="N423" s="140"/>
      <c r="O423" s="49" t="s">
        <v>182</v>
      </c>
      <c r="P423" s="151" t="s">
        <v>33</v>
      </c>
      <c r="Q423" s="152"/>
    </row>
    <row r="424" spans="13:20">
      <c r="N424" s="140"/>
      <c r="O424" s="49" t="s">
        <v>183</v>
      </c>
      <c r="P424" s="151" t="s">
        <v>34</v>
      </c>
      <c r="Q424" s="152"/>
    </row>
    <row r="428" spans="13:20">
      <c r="N428" s="73" t="s">
        <v>184</v>
      </c>
      <c r="O428" s="73" t="s">
        <v>185</v>
      </c>
      <c r="P428" s="73" t="s">
        <v>97</v>
      </c>
      <c r="Q428" s="73" t="s">
        <v>186</v>
      </c>
    </row>
    <row r="429" spans="13:20" ht="28.5">
      <c r="N429" s="73" t="s">
        <v>187</v>
      </c>
      <c r="O429" s="73" t="s">
        <v>134</v>
      </c>
      <c r="P429" s="73" t="s">
        <v>188</v>
      </c>
      <c r="Q429" s="78" t="s">
        <v>189</v>
      </c>
    </row>
    <row r="430" spans="13:20">
      <c r="N430" s="73" t="s">
        <v>190</v>
      </c>
      <c r="O430" s="73" t="s">
        <v>191</v>
      </c>
      <c r="P430" s="24" t="s">
        <v>78</v>
      </c>
      <c r="Q430" s="24" t="s">
        <v>192</v>
      </c>
    </row>
    <row r="431" spans="13:20" ht="28.5">
      <c r="N431" s="73" t="s">
        <v>193</v>
      </c>
      <c r="O431" s="73" t="s">
        <v>194</v>
      </c>
      <c r="P431" s="24" t="s">
        <v>78</v>
      </c>
      <c r="Q431" s="78" t="s">
        <v>189</v>
      </c>
    </row>
    <row r="432" spans="13:20">
      <c r="N432" s="73" t="s">
        <v>195</v>
      </c>
      <c r="O432" s="73" t="s">
        <v>196</v>
      </c>
      <c r="P432" s="24" t="s">
        <v>78</v>
      </c>
      <c r="Q432" s="24" t="s">
        <v>192</v>
      </c>
    </row>
    <row r="433" spans="13:17" ht="28.5">
      <c r="N433" s="73" t="s">
        <v>197</v>
      </c>
      <c r="O433" s="73" t="s">
        <v>198</v>
      </c>
      <c r="P433" s="24" t="s">
        <v>78</v>
      </c>
      <c r="Q433" s="78" t="s">
        <v>189</v>
      </c>
    </row>
    <row r="438" spans="13:17">
      <c r="M438" t="s">
        <v>199</v>
      </c>
    </row>
    <row r="439" spans="13:17">
      <c r="M439" t="s">
        <v>200</v>
      </c>
    </row>
    <row r="440" spans="13:17">
      <c r="M440" t="s">
        <v>201</v>
      </c>
    </row>
  </sheetData>
  <mergeCells count="19">
    <mergeCell ref="P424:Q424"/>
    <mergeCell ref="N420:N421"/>
    <mergeCell ref="N422:N424"/>
    <mergeCell ref="N377:O379"/>
    <mergeCell ref="M405:R405"/>
    <mergeCell ref="P420:Q420"/>
    <mergeCell ref="P421:Q421"/>
    <mergeCell ref="P422:Q422"/>
    <mergeCell ref="P423:Q423"/>
    <mergeCell ref="P378:Q378"/>
    <mergeCell ref="P379:Q379"/>
    <mergeCell ref="M384:R384"/>
    <mergeCell ref="N401:O401"/>
    <mergeCell ref="P401:R401"/>
    <mergeCell ref="Q5:R5"/>
    <mergeCell ref="M6:R6"/>
    <mergeCell ref="N376:O376"/>
    <mergeCell ref="P376:Q376"/>
    <mergeCell ref="P377:Q377"/>
  </mergeCells>
  <conditionalFormatting sqref="H9">
    <cfRule type="expression" dxfId="10" priority="2">
      <formula>$G$9=FALSE</formula>
    </cfRule>
  </conditionalFormatting>
  <conditionalFormatting sqref="O9">
    <cfRule type="cellIs" dxfId="9" priority="4" operator="equal">
      <formula>"niedziela"</formula>
    </cfRule>
    <cfRule type="cellIs" dxfId="8" priority="5" operator="equal">
      <formula>"sobota"</formula>
    </cfRule>
    <cfRule type="expression" dxfId="7" priority="3" stopIfTrue="1">
      <formula>OR(Q9=$W$17,Q9=$W$18,Q9=$W$19,Q9=$W$20,Q9=$W$21,Q9=$W$22,Q9=$W$23,Q9=$W$24,Q9=$W$25,Q9=$W$26,Q9=$W$27,Q9=$W$28,Q9=$W$29)</formula>
    </cfRule>
  </conditionalFormatting>
  <conditionalFormatting sqref="B9:B374">
    <cfRule type="cellIs" dxfId="6" priority="9" operator="equal">
      <formula>"niedziela"</formula>
    </cfRule>
    <cfRule type="cellIs" dxfId="5" priority="10" operator="equal">
      <formula>"sobota"</formula>
    </cfRule>
    <cfRule type="expression" dxfId="4" priority="8" stopIfTrue="1">
      <formula>OR(D9=$W$17,D9=$W$18,D9=$W$19,D9=$W$20,D9=$W$21,D9=$W$22,D9=$W$23,D9=$W$24,D9=$W$25,D9=$W$26,D9=$W$27,D9=$W$28,D9=$W$29)</formula>
    </cfRule>
  </conditionalFormatting>
  <conditionalFormatting sqref="G9:G374">
    <cfRule type="cellIs" dxfId="3" priority="7" operator="equal">
      <formula>FALSE</formula>
    </cfRule>
  </conditionalFormatting>
  <conditionalFormatting sqref="H10:H374">
    <cfRule type="expression" dxfId="2" priority="1">
      <formula>G10=FALSE</formula>
    </cfRule>
  </conditionalFormatting>
  <conditionalFormatting sqref="I9:I374">
    <cfRule type="cellIs" dxfId="1" priority="6" operator="equal">
      <formula>FALSE</formula>
    </cfRule>
  </conditionalFormatting>
  <conditionalFormatting sqref="V385:V399">
    <cfRule type="cellIs" dxfId="0" priority="11" operator="notEqual">
      <formula>0</formula>
    </cfRule>
  </conditionalFormatting>
  <hyperlinks>
    <hyperlink ref="S385" r:id="rId1" xr:uid="{00000000-0004-0000-0200-000000000000}"/>
    <hyperlink ref="S390" r:id="rId2" xr:uid="{00000000-0004-0000-0200-000001000000}"/>
    <hyperlink ref="S393" r:id="rId3" xr:uid="{00000000-0004-0000-0200-000002000000}"/>
    <hyperlink ref="S391" r:id="rId4" xr:uid="{00000000-0004-0000-0200-000003000000}"/>
    <hyperlink ref="S392" r:id="rId5" xr:uid="{00000000-0004-0000-0200-000004000000}"/>
    <hyperlink ref="S387" r:id="rId6" xr:uid="{00000000-0004-0000-0200-000005000000}"/>
    <hyperlink ref="S388" r:id="rId7" xr:uid="{00000000-0004-0000-0200-000006000000}"/>
    <hyperlink ref="S389" r:id="rId8" xr:uid="{00000000-0004-0000-0200-000007000000}"/>
  </hyperlinks>
  <printOptions horizontalCentered="1"/>
  <pageMargins left="0.59055118110236204" right="0.59055118110236204" top="0.59055118110236204" bottom="0.59055118110236204" header="0.196850393700787" footer="0.196850393700787"/>
  <pageSetup paperSize="9" scale="74" orientation="portrait"/>
  <colBreaks count="1" manualBreakCount="1">
    <brk id="18" max="1048575" man="1"/>
  </colBreaks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2023 harmonogram do uchwały</vt:lpstr>
      <vt:lpstr>2023 godziny pracy do uchwały</vt:lpstr>
      <vt:lpstr>2023 roboczy</vt:lpstr>
      <vt:lpstr>'2023 godziny pracy do uchwały'!Obszar_wydruku</vt:lpstr>
      <vt:lpstr>'2023 harmonogram do uchwały'!Obszar_wydruku</vt:lpstr>
      <vt:lpstr>'2023 roboczy'!Obszar_wydruku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a.majer</dc:creator>
  <cp:lastModifiedBy>Admin</cp:lastModifiedBy>
  <cp:lastPrinted>2023-01-02T07:53:38Z</cp:lastPrinted>
  <dcterms:created xsi:type="dcterms:W3CDTF">2018-09-13T06:15:00Z</dcterms:created>
  <dcterms:modified xsi:type="dcterms:W3CDTF">2023-01-02T08:04:25Z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86C463E6556B4B7F949E4BF7CC03E036</vt:lpwstr>
  </property>
  <property fmtid="{D5CDD505-2E9C-101B-9397-08002B2CF9AE}" pid="3" name="KSOProductBuildVer">
    <vt:lpwstr>1045-11.2.0.11440</vt:lpwstr>
  </property>
</Properties>
</file>